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able Games Acct\"/>
    </mc:Choice>
  </mc:AlternateContent>
  <xr:revisionPtr revIDLastSave="0" documentId="13_ncr:1_{5A9B37EA-7189-4C7D-B2EB-FB932774CF8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ummary" sheetId="5" r:id="rId1"/>
    <sheet name="Mountaineer" sheetId="4" r:id="rId2"/>
    <sheet name="Wheeling" sheetId="3" r:id="rId3"/>
    <sheet name="Mardi Gras" sheetId="2" r:id="rId4"/>
    <sheet name="Charles Town" sheetId="1" r:id="rId5"/>
  </sheets>
  <definedNames>
    <definedName name="_xlnm.Print_Area" localSheetId="4">'Charles Town'!$A$1:$AH$148</definedName>
    <definedName name="_xlnm.Print_Area" localSheetId="3">'Mardi Gras'!$A$1:$AH$163</definedName>
    <definedName name="_xlnm.Print_Area" localSheetId="1">Mountaineer!$A$1:$AC$69</definedName>
    <definedName name="_xlnm.Print_Area" localSheetId="0">Summary!$A$1:$AC$23</definedName>
    <definedName name="_xlnm.Print_Area" localSheetId="2">Wheeling!$A$1:$AH$162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18" i="5" l="1"/>
  <c r="AB18" i="5"/>
  <c r="AA18" i="5"/>
  <c r="Z18" i="5"/>
  <c r="Y18" i="5"/>
  <c r="X18" i="5"/>
  <c r="W18" i="5"/>
  <c r="V18" i="5"/>
  <c r="U18" i="5"/>
  <c r="T18" i="5"/>
  <c r="S18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E18" i="5"/>
  <c r="D18" i="5"/>
  <c r="C18" i="5"/>
  <c r="B18" i="5"/>
  <c r="A18" i="5"/>
  <c r="AB19" i="1"/>
  <c r="AC19" i="1" s="1"/>
  <c r="AB19" i="2"/>
  <c r="AC19" i="2" s="1"/>
  <c r="AB19" i="3"/>
  <c r="AC19" i="3" s="1"/>
  <c r="AB19" i="4"/>
  <c r="AC19" i="4" s="1"/>
  <c r="AA17" i="5"/>
  <c r="Z17" i="5"/>
  <c r="Y17" i="5"/>
  <c r="X17" i="5"/>
  <c r="W17" i="5"/>
  <c r="V17" i="5"/>
  <c r="U17" i="5"/>
  <c r="T17" i="5"/>
  <c r="S17" i="5"/>
  <c r="R17" i="5"/>
  <c r="Q17" i="5"/>
  <c r="P17" i="5"/>
  <c r="O17" i="5"/>
  <c r="N17" i="5"/>
  <c r="M17" i="5"/>
  <c r="L17" i="5"/>
  <c r="K17" i="5"/>
  <c r="J17" i="5"/>
  <c r="I17" i="5"/>
  <c r="H17" i="5"/>
  <c r="G17" i="5"/>
  <c r="F17" i="5"/>
  <c r="E17" i="5"/>
  <c r="D17" i="5"/>
  <c r="C17" i="5"/>
  <c r="B17" i="5"/>
  <c r="AB18" i="1" l="1"/>
  <c r="AC18" i="1" s="1"/>
  <c r="AB18" i="2"/>
  <c r="AC18" i="2" s="1"/>
  <c r="AB18" i="3"/>
  <c r="AC18" i="3" s="1"/>
  <c r="AB18" i="4"/>
  <c r="AA16" i="5"/>
  <c r="Z16" i="5"/>
  <c r="Y16" i="5"/>
  <c r="X16" i="5"/>
  <c r="W16" i="5"/>
  <c r="V16" i="5"/>
  <c r="U16" i="5"/>
  <c r="T16" i="5"/>
  <c r="S16" i="5"/>
  <c r="R16" i="5"/>
  <c r="Q16" i="5"/>
  <c r="P16" i="5"/>
  <c r="O16" i="5"/>
  <c r="N16" i="5"/>
  <c r="M16" i="5"/>
  <c r="L16" i="5"/>
  <c r="K16" i="5"/>
  <c r="J16" i="5"/>
  <c r="I16" i="5"/>
  <c r="H16" i="5"/>
  <c r="G16" i="5"/>
  <c r="F16" i="5"/>
  <c r="E16" i="5"/>
  <c r="D16" i="5"/>
  <c r="C16" i="5"/>
  <c r="B16" i="5"/>
  <c r="AB17" i="1"/>
  <c r="AC17" i="1" s="1"/>
  <c r="AB17" i="2"/>
  <c r="AC17" i="2" s="1"/>
  <c r="AB17" i="3"/>
  <c r="AC17" i="3" s="1"/>
  <c r="AB17" i="4"/>
  <c r="AC17" i="4" s="1"/>
  <c r="AA15" i="5"/>
  <c r="Z15" i="5"/>
  <c r="Y15" i="5"/>
  <c r="X15" i="5"/>
  <c r="W15" i="5"/>
  <c r="V15" i="5"/>
  <c r="U15" i="5"/>
  <c r="T15" i="5"/>
  <c r="S15" i="5"/>
  <c r="R15" i="5"/>
  <c r="Q15" i="5"/>
  <c r="P15" i="5"/>
  <c r="O15" i="5"/>
  <c r="N15" i="5"/>
  <c r="M15" i="5"/>
  <c r="L15" i="5"/>
  <c r="K15" i="5"/>
  <c r="J15" i="5"/>
  <c r="I15" i="5"/>
  <c r="H15" i="5"/>
  <c r="G15" i="5"/>
  <c r="F15" i="5"/>
  <c r="E15" i="5"/>
  <c r="D15" i="5"/>
  <c r="C15" i="5"/>
  <c r="B15" i="5"/>
  <c r="AB16" i="1"/>
  <c r="AC16" i="1" s="1"/>
  <c r="AB16" i="2"/>
  <c r="AC16" i="2" s="1"/>
  <c r="AB16" i="3"/>
  <c r="AC16" i="3" s="1"/>
  <c r="AB16" i="4"/>
  <c r="AC16" i="4" s="1"/>
  <c r="AA14" i="5"/>
  <c r="Z14" i="5"/>
  <c r="Y14" i="5"/>
  <c r="X14" i="5"/>
  <c r="W14" i="5"/>
  <c r="V14" i="5"/>
  <c r="U14" i="5"/>
  <c r="T14" i="5"/>
  <c r="S14" i="5"/>
  <c r="R14" i="5"/>
  <c r="Q14" i="5"/>
  <c r="P14" i="5"/>
  <c r="O14" i="5"/>
  <c r="N14" i="5"/>
  <c r="M14" i="5"/>
  <c r="L14" i="5"/>
  <c r="K14" i="5"/>
  <c r="J14" i="5"/>
  <c r="I14" i="5"/>
  <c r="H14" i="5"/>
  <c r="G14" i="5"/>
  <c r="F14" i="5"/>
  <c r="E14" i="5"/>
  <c r="D14" i="5"/>
  <c r="C14" i="5"/>
  <c r="B14" i="5"/>
  <c r="AB15" i="1"/>
  <c r="AC15" i="1" s="1"/>
  <c r="AB15" i="2"/>
  <c r="AC15" i="2" s="1"/>
  <c r="AB15" i="3"/>
  <c r="AC15" i="3" s="1"/>
  <c r="AB15" i="4"/>
  <c r="AC15" i="4" s="1"/>
  <c r="AA13" i="5"/>
  <c r="Z13" i="5"/>
  <c r="Y13" i="5"/>
  <c r="X13" i="5"/>
  <c r="W13" i="5"/>
  <c r="V13" i="5"/>
  <c r="U13" i="5"/>
  <c r="T13" i="5"/>
  <c r="S13" i="5"/>
  <c r="R13" i="5"/>
  <c r="Q13" i="5"/>
  <c r="P13" i="5"/>
  <c r="O13" i="5"/>
  <c r="N13" i="5"/>
  <c r="M13" i="5"/>
  <c r="L13" i="5"/>
  <c r="K13" i="5"/>
  <c r="J13" i="5"/>
  <c r="I13" i="5"/>
  <c r="H13" i="5"/>
  <c r="G13" i="5"/>
  <c r="F13" i="5"/>
  <c r="E13" i="5"/>
  <c r="D13" i="5"/>
  <c r="C13" i="5"/>
  <c r="B13" i="5"/>
  <c r="AB14" i="1"/>
  <c r="AC14" i="1" s="1"/>
  <c r="AB14" i="2"/>
  <c r="AC14" i="2" s="1"/>
  <c r="AB14" i="3"/>
  <c r="AC14" i="3" s="1"/>
  <c r="AB14" i="4"/>
  <c r="AC14" i="4" s="1"/>
  <c r="AA12" i="5"/>
  <c r="Z12" i="5"/>
  <c r="Y12" i="5"/>
  <c r="X12" i="5"/>
  <c r="W12" i="5"/>
  <c r="V12" i="5"/>
  <c r="U12" i="5"/>
  <c r="T12" i="5"/>
  <c r="S12" i="5"/>
  <c r="R12" i="5"/>
  <c r="Q12" i="5"/>
  <c r="P12" i="5"/>
  <c r="O12" i="5"/>
  <c r="N12" i="5"/>
  <c r="M12" i="5"/>
  <c r="L12" i="5"/>
  <c r="K12" i="5"/>
  <c r="J12" i="5"/>
  <c r="I12" i="5"/>
  <c r="H12" i="5"/>
  <c r="G12" i="5"/>
  <c r="F12" i="5"/>
  <c r="E12" i="5"/>
  <c r="D12" i="5"/>
  <c r="C12" i="5"/>
  <c r="B12" i="5"/>
  <c r="AB13" i="1"/>
  <c r="AC13" i="1" s="1"/>
  <c r="AB13" i="2"/>
  <c r="AC13" i="2" s="1"/>
  <c r="AB13" i="3"/>
  <c r="AC13" i="3" s="1"/>
  <c r="AB13" i="4"/>
  <c r="AC13" i="4" s="1"/>
  <c r="AA11" i="5"/>
  <c r="Z11" i="5"/>
  <c r="Y11" i="5"/>
  <c r="X11" i="5"/>
  <c r="W11" i="5"/>
  <c r="V11" i="5"/>
  <c r="U11" i="5"/>
  <c r="T11" i="5"/>
  <c r="S11" i="5"/>
  <c r="R11" i="5"/>
  <c r="Q11" i="5"/>
  <c r="P11" i="5"/>
  <c r="O11" i="5"/>
  <c r="N11" i="5"/>
  <c r="M11" i="5"/>
  <c r="L11" i="5"/>
  <c r="K11" i="5"/>
  <c r="J11" i="5"/>
  <c r="I11" i="5"/>
  <c r="H11" i="5"/>
  <c r="G11" i="5"/>
  <c r="F11" i="5"/>
  <c r="E11" i="5"/>
  <c r="D11" i="5"/>
  <c r="C11" i="5"/>
  <c r="B11" i="5"/>
  <c r="A12" i="4"/>
  <c r="A11" i="5" s="1"/>
  <c r="AB12" i="1"/>
  <c r="AC12" i="1" s="1"/>
  <c r="AB12" i="2"/>
  <c r="AC12" i="2" s="1"/>
  <c r="AB12" i="3"/>
  <c r="AC12" i="3" s="1"/>
  <c r="AB12" i="4"/>
  <c r="AC12" i="4" s="1"/>
  <c r="AA10" i="5"/>
  <c r="Z10" i="5"/>
  <c r="Y10" i="5"/>
  <c r="X10" i="5"/>
  <c r="W10" i="5"/>
  <c r="V10" i="5"/>
  <c r="U10" i="5"/>
  <c r="T10" i="5"/>
  <c r="S10" i="5"/>
  <c r="R10" i="5"/>
  <c r="Q10" i="5"/>
  <c r="P10" i="5"/>
  <c r="O10" i="5"/>
  <c r="N10" i="5"/>
  <c r="M10" i="5"/>
  <c r="L10" i="5"/>
  <c r="K10" i="5"/>
  <c r="J10" i="5"/>
  <c r="I10" i="5"/>
  <c r="H10" i="5"/>
  <c r="G10" i="5"/>
  <c r="F10" i="5"/>
  <c r="E10" i="5"/>
  <c r="D10" i="5"/>
  <c r="C10" i="5"/>
  <c r="B10" i="5"/>
  <c r="A10" i="5"/>
  <c r="AB11" i="1"/>
  <c r="AC11" i="1" s="1"/>
  <c r="A11" i="1"/>
  <c r="A12" i="1" s="1"/>
  <c r="A13" i="1" s="1"/>
  <c r="A14" i="1" s="1"/>
  <c r="A15" i="1" s="1"/>
  <c r="A16" i="1" s="1"/>
  <c r="A17" i="1" s="1"/>
  <c r="A18" i="1" s="1"/>
  <c r="A19" i="1" s="1"/>
  <c r="AB11" i="2"/>
  <c r="AC11" i="2" s="1"/>
  <c r="A11" i="2"/>
  <c r="A12" i="2" s="1"/>
  <c r="A13" i="2" s="1"/>
  <c r="A14" i="2" s="1"/>
  <c r="A15" i="2" s="1"/>
  <c r="A16" i="2" s="1"/>
  <c r="A17" i="2" s="1"/>
  <c r="A18" i="2" s="1"/>
  <c r="A19" i="2" s="1"/>
  <c r="AB11" i="3"/>
  <c r="AC11" i="3" s="1"/>
  <c r="A11" i="3"/>
  <c r="A12" i="3" s="1"/>
  <c r="A13" i="3" s="1"/>
  <c r="A14" i="3" s="1"/>
  <c r="A15" i="3" s="1"/>
  <c r="A16" i="3" s="1"/>
  <c r="A17" i="3" s="1"/>
  <c r="A18" i="3" s="1"/>
  <c r="A19" i="3" s="1"/>
  <c r="AB11" i="4"/>
  <c r="AC11" i="4" s="1"/>
  <c r="AC18" i="4" l="1"/>
  <c r="AC17" i="5" s="1"/>
  <c r="AB17" i="5"/>
  <c r="AB16" i="5"/>
  <c r="AC16" i="5"/>
  <c r="AC15" i="5"/>
  <c r="AC14" i="5"/>
  <c r="AB15" i="5"/>
  <c r="AC13" i="5"/>
  <c r="AB14" i="5"/>
  <c r="AB13" i="5"/>
  <c r="AC12" i="5"/>
  <c r="AB12" i="5"/>
  <c r="A13" i="4"/>
  <c r="AC11" i="5"/>
  <c r="AB11" i="5"/>
  <c r="AB10" i="5"/>
  <c r="AC10" i="5"/>
  <c r="C21" i="1"/>
  <c r="D21" i="1"/>
  <c r="E21" i="1"/>
  <c r="F21" i="1"/>
  <c r="G21" i="1"/>
  <c r="H21" i="1"/>
  <c r="I21" i="1"/>
  <c r="J21" i="1"/>
  <c r="K21" i="1"/>
  <c r="L21" i="1"/>
  <c r="M21" i="1"/>
  <c r="N21" i="1"/>
  <c r="O21" i="1"/>
  <c r="P21" i="1"/>
  <c r="Q21" i="1"/>
  <c r="R21" i="1"/>
  <c r="S21" i="1"/>
  <c r="T21" i="1"/>
  <c r="U21" i="1"/>
  <c r="V21" i="1"/>
  <c r="W21" i="1"/>
  <c r="X21" i="1"/>
  <c r="Y21" i="1"/>
  <c r="Z21" i="1"/>
  <c r="AA21" i="1"/>
  <c r="C21" i="2"/>
  <c r="D21" i="2"/>
  <c r="E21" i="2"/>
  <c r="F21" i="2"/>
  <c r="G21" i="2"/>
  <c r="H21" i="2"/>
  <c r="I21" i="2"/>
  <c r="J21" i="2"/>
  <c r="K21" i="2"/>
  <c r="L21" i="2"/>
  <c r="M21" i="2"/>
  <c r="N21" i="2"/>
  <c r="O21" i="2"/>
  <c r="P21" i="2"/>
  <c r="Q21" i="2"/>
  <c r="R21" i="2"/>
  <c r="S21" i="2"/>
  <c r="T21" i="2"/>
  <c r="U21" i="2"/>
  <c r="V21" i="2"/>
  <c r="W21" i="2"/>
  <c r="X21" i="2"/>
  <c r="Y21" i="2"/>
  <c r="Z21" i="2"/>
  <c r="AA21" i="2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C21" i="4"/>
  <c r="D21" i="4"/>
  <c r="E21" i="4"/>
  <c r="F21" i="4"/>
  <c r="G21" i="4"/>
  <c r="H21" i="4"/>
  <c r="I21" i="4"/>
  <c r="J21" i="4"/>
  <c r="K21" i="4"/>
  <c r="L21" i="4"/>
  <c r="M21" i="4"/>
  <c r="N21" i="4"/>
  <c r="O21" i="4"/>
  <c r="P21" i="4"/>
  <c r="Q21" i="4"/>
  <c r="R21" i="4"/>
  <c r="S21" i="4"/>
  <c r="T21" i="4"/>
  <c r="U21" i="4"/>
  <c r="V21" i="4"/>
  <c r="W21" i="4"/>
  <c r="X21" i="4"/>
  <c r="Y21" i="4"/>
  <c r="Z21" i="4"/>
  <c r="AA21" i="4"/>
  <c r="AB10" i="4"/>
  <c r="AB10" i="3"/>
  <c r="AC10" i="3" s="1"/>
  <c r="AC21" i="3" s="1"/>
  <c r="AB10" i="2"/>
  <c r="AC10" i="2" s="1"/>
  <c r="AC21" i="2" s="1"/>
  <c r="C9" i="5"/>
  <c r="C20" i="5" s="1"/>
  <c r="D9" i="5"/>
  <c r="D20" i="5" s="1"/>
  <c r="E9" i="5"/>
  <c r="E20" i="5" s="1"/>
  <c r="F9" i="5"/>
  <c r="F20" i="5" s="1"/>
  <c r="G9" i="5"/>
  <c r="G20" i="5" s="1"/>
  <c r="H9" i="5"/>
  <c r="H20" i="5" s="1"/>
  <c r="I9" i="5"/>
  <c r="I20" i="5" s="1"/>
  <c r="J9" i="5"/>
  <c r="J20" i="5" s="1"/>
  <c r="K9" i="5"/>
  <c r="K20" i="5" s="1"/>
  <c r="L9" i="5"/>
  <c r="L20" i="5" s="1"/>
  <c r="M9" i="5"/>
  <c r="M20" i="5" s="1"/>
  <c r="N9" i="5"/>
  <c r="N20" i="5" s="1"/>
  <c r="O9" i="5"/>
  <c r="O20" i="5" s="1"/>
  <c r="P9" i="5"/>
  <c r="P20" i="5" s="1"/>
  <c r="Q9" i="5"/>
  <c r="Q20" i="5" s="1"/>
  <c r="R9" i="5"/>
  <c r="R20" i="5" s="1"/>
  <c r="S9" i="5"/>
  <c r="S20" i="5" s="1"/>
  <c r="T9" i="5"/>
  <c r="T20" i="5" s="1"/>
  <c r="U9" i="5"/>
  <c r="U20" i="5" s="1"/>
  <c r="V9" i="5"/>
  <c r="V20" i="5" s="1"/>
  <c r="W9" i="5"/>
  <c r="W20" i="5" s="1"/>
  <c r="X9" i="5"/>
  <c r="X20" i="5" s="1"/>
  <c r="Y9" i="5"/>
  <c r="Y20" i="5" s="1"/>
  <c r="Z9" i="5"/>
  <c r="Z20" i="5" s="1"/>
  <c r="AA9" i="5"/>
  <c r="AA20" i="5" s="1"/>
  <c r="A14" i="4" l="1"/>
  <c r="A12" i="5"/>
  <c r="AC10" i="4"/>
  <c r="AC21" i="4" s="1"/>
  <c r="AB21" i="2"/>
  <c r="AB21" i="3"/>
  <c r="AB21" i="4"/>
  <c r="AB4" i="1"/>
  <c r="AB4" i="2"/>
  <c r="AB4" i="3"/>
  <c r="AB4" i="4"/>
  <c r="A15" i="4" l="1"/>
  <c r="A13" i="5"/>
  <c r="B21" i="1"/>
  <c r="AB10" i="1"/>
  <c r="A10" i="1"/>
  <c r="B21" i="2"/>
  <c r="A10" i="2"/>
  <c r="A10" i="3"/>
  <c r="B21" i="3"/>
  <c r="A16" i="4" l="1"/>
  <c r="A14" i="5"/>
  <c r="AB9" i="5"/>
  <c r="AB20" i="5" s="1"/>
  <c r="AB21" i="1"/>
  <c r="AC10" i="1"/>
  <c r="AC21" i="1" s="1"/>
  <c r="A17" i="4" l="1"/>
  <c r="A15" i="5"/>
  <c r="AC9" i="5"/>
  <c r="AC20" i="5" s="1"/>
  <c r="A18" i="4" l="1"/>
  <c r="A16" i="5"/>
  <c r="A9" i="5"/>
  <c r="A19" i="4" l="1"/>
  <c r="A17" i="5"/>
  <c r="B9" i="5"/>
  <c r="B21" i="4" l="1"/>
  <c r="B20" i="5" s="1"/>
</calcChain>
</file>

<file path=xl/sharedStrings.xml><?xml version="1.0" encoding="utf-8"?>
<sst xmlns="http://schemas.openxmlformats.org/spreadsheetml/2006/main" count="162" uniqueCount="40">
  <si>
    <t>Blackjack</t>
  </si>
  <si>
    <t>Blackjack
Stand</t>
  </si>
  <si>
    <t>Craps</t>
  </si>
  <si>
    <t>Criss
Cross</t>
  </si>
  <si>
    <t>Four Card
Poker</t>
  </si>
  <si>
    <t>High Card
Flush</t>
  </si>
  <si>
    <t>Let It Ride</t>
  </si>
  <si>
    <t>Mini Bac</t>
  </si>
  <si>
    <t>Mississippi
Stud</t>
  </si>
  <si>
    <t>Multi Game</t>
  </si>
  <si>
    <t>Pai Gow</t>
  </si>
  <si>
    <t>Poker</t>
  </si>
  <si>
    <t>Rapid
Fusion</t>
  </si>
  <si>
    <t>Roulette</t>
  </si>
  <si>
    <t>Spanish 21</t>
  </si>
  <si>
    <t>Three Card
Poker</t>
  </si>
  <si>
    <t>WPT Heads
Up Hold 'em</t>
  </si>
  <si>
    <t>Ultimate
Texas Hold 'em</t>
  </si>
  <si>
    <t>Total</t>
  </si>
  <si>
    <t>HOLLYWOOD CASINO AT CHARLES TOWN RACES TABLE GAMES</t>
  </si>
  <si>
    <t>Privilege Taxes</t>
  </si>
  <si>
    <t>MARDI GRAS CASINO TABLE GAMES</t>
  </si>
  <si>
    <t>WHEELING ISLAND CASINO TABLE GAMES</t>
  </si>
  <si>
    <t>MOUNTAINEER CASINO TABLE GAMES</t>
  </si>
  <si>
    <t>WEST VIRGINIA LOTTERY</t>
  </si>
  <si>
    <t>Midi Bac</t>
  </si>
  <si>
    <t>WEEKLY RACETRACK TABLE GAMES REVENUE SUMMARY</t>
  </si>
  <si>
    <t>Three Card</t>
  </si>
  <si>
    <t>Louisiana
Stud</t>
  </si>
  <si>
    <t>Stadium
Gaming</t>
  </si>
  <si>
    <t>DAI Baccarat</t>
  </si>
  <si>
    <t>FISCAL YEAR 2026</t>
  </si>
  <si>
    <t>* 5 days to start fiscal year</t>
  </si>
  <si>
    <t>FY 2025</t>
  </si>
  <si>
    <t>7/5/2025 *</t>
  </si>
  <si>
    <t>Jackpot
Hold em</t>
  </si>
  <si>
    <t>Poker Tournament</t>
  </si>
  <si>
    <t>Super Four Poker</t>
  </si>
  <si>
    <t>Multi Games</t>
  </si>
  <si>
    <t>FISCAL YEAR TO DATE AS OF SEPTEMBER 6,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</si>
</sst>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3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44" fontId="7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</cellStyleXfs>
  <cellXfs count="21">
    <xf numFmtId="0" fontId="0" fillId="0" borderId="0" xfId="0"/>
    <xf numFmtId="0" fontId="8" fillId="0" borderId="0" xfId="0" applyFont="1"/>
    <xf numFmtId="0" fontId="9" fillId="0" borderId="0" xfId="0" applyFont="1"/>
    <xf numFmtId="14" fontId="9" fillId="0" borderId="0" xfId="0" applyNumberFormat="1" applyFont="1" applyAlignment="1">
      <alignment horizontal="left"/>
    </xf>
    <xf numFmtId="0" fontId="9" fillId="0" borderId="0" xfId="0" applyFont="1" applyAlignment="1">
      <alignment horizontal="center"/>
    </xf>
    <xf numFmtId="44" fontId="9" fillId="0" borderId="0" xfId="1" applyFont="1"/>
    <xf numFmtId="44" fontId="9" fillId="0" borderId="2" xfId="1" applyFont="1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14" fontId="11" fillId="0" borderId="0" xfId="0" applyNumberFormat="1" applyFont="1" applyAlignment="1">
      <alignment horizontal="left"/>
    </xf>
    <xf numFmtId="14" fontId="4" fillId="0" borderId="0" xfId="0" applyNumberFormat="1" applyFont="1" applyAlignment="1">
      <alignment horizontal="left"/>
    </xf>
    <xf numFmtId="14" fontId="3" fillId="0" borderId="0" xfId="0" applyNumberFormat="1" applyFont="1" applyAlignment="1">
      <alignment horizontal="left"/>
    </xf>
    <xf numFmtId="0" fontId="12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14" fontId="1" fillId="0" borderId="0" xfId="0" applyNumberFormat="1" applyFont="1" applyAlignment="1">
      <alignment horizontal="left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7">
    <cellStyle name="Comma 2" xfId="4" xr:uid="{00000000-0005-0000-0000-000000000000}"/>
    <cellStyle name="Comma 3" xfId="6" xr:uid="{00000000-0005-0000-0000-000001000000}"/>
    <cellStyle name="Currency" xfId="1" builtinId="4"/>
    <cellStyle name="Currency 2" xfId="3" xr:uid="{00000000-0005-0000-0000-000003000000}"/>
    <cellStyle name="Normal" xfId="0" builtinId="0"/>
    <cellStyle name="Normal 2" xfId="2" xr:uid="{00000000-0005-0000-0000-000005000000}"/>
    <cellStyle name="Normal 3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22"/>
  <sheetViews>
    <sheetView tabSelected="1" zoomScaleNormal="100" workbookViewId="0">
      <pane ySplit="7" topLeftCell="A8" activePane="bottomLeft" state="frozen"/>
      <selection pane="bottomLeft" activeCell="A20" sqref="A20"/>
    </sheetView>
  </sheetViews>
  <sheetFormatPr defaultColWidth="10.7109375" defaultRowHeight="15" customHeight="1" x14ac:dyDescent="0.25"/>
  <cols>
    <col min="1" max="1" width="13.7109375" style="3" customWidth="1"/>
    <col min="2" max="2" width="15.28515625" style="2" bestFit="1" customWidth="1"/>
    <col min="3" max="3" width="14.28515625" style="2" bestFit="1" customWidth="1"/>
    <col min="4" max="4" width="14.28515625" style="2" customWidth="1"/>
    <col min="5" max="7" width="14.28515625" style="2" bestFit="1" customWidth="1"/>
    <col min="8" max="8" width="12.5703125" style="2" bestFit="1" customWidth="1"/>
    <col min="9" max="12" width="14.28515625" style="2" bestFit="1" customWidth="1"/>
    <col min="13" max="13" width="15.28515625" style="2" customWidth="1"/>
    <col min="14" max="14" width="14.28515625" style="2" customWidth="1"/>
    <col min="15" max="15" width="14.28515625" style="2" hidden="1" customWidth="1"/>
    <col min="16" max="16" width="14.28515625" style="2" bestFit="1" customWidth="1"/>
    <col min="17" max="17" width="12.5703125" style="2" bestFit="1" customWidth="1"/>
    <col min="18" max="19" width="14.28515625" style="2" bestFit="1" customWidth="1"/>
    <col min="20" max="20" width="15.140625" style="2" customWidth="1"/>
    <col min="21" max="23" width="12.5703125" style="2" bestFit="1" customWidth="1"/>
    <col min="24" max="24" width="14.28515625" style="2" bestFit="1" customWidth="1"/>
    <col min="25" max="25" width="13.85546875" style="2" bestFit="1" customWidth="1"/>
    <col min="26" max="26" width="14.28515625" style="2" bestFit="1" customWidth="1"/>
    <col min="27" max="27" width="14.28515625" style="2" customWidth="1"/>
    <col min="28" max="28" width="16.140625" style="2" customWidth="1"/>
    <col min="29" max="29" width="15.28515625" style="2" bestFit="1" customWidth="1"/>
    <col min="30" max="16384" width="10.7109375" style="2"/>
  </cols>
  <sheetData>
    <row r="1" spans="1:29" ht="18.75" x14ac:dyDescent="0.3">
      <c r="A1" s="16" t="s">
        <v>24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</row>
    <row r="2" spans="1:29" s="1" customFormat="1" ht="15" customHeight="1" x14ac:dyDescent="0.25">
      <c r="A2" s="17" t="s">
        <v>26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</row>
    <row r="3" spans="1:29" s="1" customFormat="1" ht="15" customHeight="1" x14ac:dyDescent="0.25">
      <c r="A3" s="17" t="s">
        <v>39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</row>
    <row r="4" spans="1:29" s="1" customFormat="1" ht="15" customHeight="1" x14ac:dyDescent="0.25">
      <c r="A4" s="17" t="s">
        <v>31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</row>
    <row r="5" spans="1:29" ht="15" customHeight="1" x14ac:dyDescent="0.25"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</row>
    <row r="6" spans="1:29" ht="15" customHeight="1" x14ac:dyDescent="0.25"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</row>
    <row r="7" spans="1:29" customFormat="1" ht="38.25" customHeight="1" x14ac:dyDescent="0.2">
      <c r="A7" s="7"/>
      <c r="B7" s="8" t="s">
        <v>0</v>
      </c>
      <c r="C7" s="9" t="s">
        <v>1</v>
      </c>
      <c r="D7" s="9" t="s">
        <v>2</v>
      </c>
      <c r="E7" s="9" t="s">
        <v>3</v>
      </c>
      <c r="F7" s="9" t="s">
        <v>30</v>
      </c>
      <c r="G7" s="9" t="s">
        <v>4</v>
      </c>
      <c r="H7" s="9" t="s">
        <v>5</v>
      </c>
      <c r="I7" s="9" t="s">
        <v>35</v>
      </c>
      <c r="J7" s="9" t="s">
        <v>6</v>
      </c>
      <c r="K7" s="9" t="s">
        <v>28</v>
      </c>
      <c r="L7" s="8" t="s">
        <v>25</v>
      </c>
      <c r="M7" s="8" t="s">
        <v>7</v>
      </c>
      <c r="N7" s="9" t="s">
        <v>8</v>
      </c>
      <c r="O7" s="9" t="s">
        <v>9</v>
      </c>
      <c r="P7" s="8" t="s">
        <v>10</v>
      </c>
      <c r="Q7" s="8" t="s">
        <v>11</v>
      </c>
      <c r="R7" s="9" t="s">
        <v>36</v>
      </c>
      <c r="S7" s="9" t="s">
        <v>12</v>
      </c>
      <c r="T7" s="9" t="s">
        <v>13</v>
      </c>
      <c r="U7" s="9" t="s">
        <v>14</v>
      </c>
      <c r="V7" s="9" t="s">
        <v>29</v>
      </c>
      <c r="W7" s="9" t="s">
        <v>37</v>
      </c>
      <c r="X7" s="9" t="s">
        <v>27</v>
      </c>
      <c r="Y7" s="9" t="s">
        <v>15</v>
      </c>
      <c r="Z7" s="9" t="s">
        <v>17</v>
      </c>
      <c r="AA7" s="9" t="s">
        <v>16</v>
      </c>
      <c r="AB7" s="8" t="s">
        <v>18</v>
      </c>
      <c r="AC7" s="8" t="s">
        <v>20</v>
      </c>
    </row>
    <row r="8" spans="1:29" x14ac:dyDescent="0.25">
      <c r="A8" s="11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</row>
    <row r="9" spans="1:29" ht="15" customHeight="1" x14ac:dyDescent="0.25">
      <c r="A9" s="12" t="str">
        <f>Mountaineer!A10</f>
        <v>7/5/2025 *</v>
      </c>
      <c r="B9" s="5">
        <f>SUM('Mountaineer:Charles Town'!B10)</f>
        <v>463211.5</v>
      </c>
      <c r="C9" s="5">
        <f>SUM('Mountaineer:Charles Town'!C10)</f>
        <v>268454</v>
      </c>
      <c r="D9" s="5">
        <f>SUM('Mountaineer:Charles Town'!D10)</f>
        <v>192372</v>
      </c>
      <c r="E9" s="5">
        <f>SUM('Mountaineer:Charles Town'!E10)</f>
        <v>31376</v>
      </c>
      <c r="F9" s="5">
        <f>SUM('Mountaineer:Charles Town'!F10)</f>
        <v>2815</v>
      </c>
      <c r="G9" s="5">
        <f>SUM('Mountaineer:Charles Town'!G10)</f>
        <v>39006</v>
      </c>
      <c r="H9" s="5">
        <f>SUM('Mountaineer:Charles Town'!H10)</f>
        <v>39220</v>
      </c>
      <c r="I9" s="5">
        <f>SUM('Mountaineer:Charles Town'!I10)</f>
        <v>7026</v>
      </c>
      <c r="J9" s="5">
        <f>SUM('Mountaineer:Charles Town'!J10)</f>
        <v>14205</v>
      </c>
      <c r="K9" s="5">
        <f>SUM('Mountaineer:Charles Town'!K10)</f>
        <v>11518</v>
      </c>
      <c r="L9" s="5">
        <f>SUM('Mountaineer:Charles Town'!L10)</f>
        <v>78159</v>
      </c>
      <c r="M9" s="5">
        <f>SUM('Mountaineer:Charles Town'!M10)</f>
        <v>132875.75</v>
      </c>
      <c r="N9" s="5">
        <f>SUM('Mountaineer:Charles Town'!N10)</f>
        <v>45081</v>
      </c>
      <c r="O9" s="5">
        <f>SUM('Mountaineer:Charles Town'!O10)</f>
        <v>0</v>
      </c>
      <c r="P9" s="5">
        <f>SUM('Mountaineer:Charles Town'!P10)</f>
        <v>11354</v>
      </c>
      <c r="Q9" s="5">
        <f>SUM('Mountaineer:Charles Town'!Q10)</f>
        <v>87425</v>
      </c>
      <c r="R9" s="5">
        <f>SUM('Mountaineer:Charles Town'!R10)</f>
        <v>0</v>
      </c>
      <c r="S9" s="5">
        <f>SUM('Mountaineer:Charles Town'!S10)</f>
        <v>65363</v>
      </c>
      <c r="T9" s="5">
        <f>SUM('Mountaineer:Charles Town'!T10)</f>
        <v>117532.75</v>
      </c>
      <c r="U9" s="5">
        <f>SUM('Mountaineer:Charles Town'!U10)</f>
        <v>879.75</v>
      </c>
      <c r="V9" s="5">
        <f>SUM('Mountaineer:Charles Town'!V10)</f>
        <v>19493.96</v>
      </c>
      <c r="W9" s="5">
        <f>SUM('Mountaineer:Charles Town'!W10)</f>
        <v>9523.5</v>
      </c>
      <c r="X9" s="5">
        <f>SUM('Mountaineer:Charles Town'!X10)</f>
        <v>15712</v>
      </c>
      <c r="Y9" s="5">
        <f>SUM('Mountaineer:Charles Town'!Y10)</f>
        <v>54653.5</v>
      </c>
      <c r="Z9" s="5">
        <f>SUM('Mountaineer:Charles Town'!Z10)</f>
        <v>42356.5</v>
      </c>
      <c r="AA9" s="5">
        <f>SUM('Mountaineer:Charles Town'!AA10)</f>
        <v>43934</v>
      </c>
      <c r="AB9" s="5">
        <f>SUM('Mountaineer:Charles Town'!AB10)</f>
        <v>1793547.21</v>
      </c>
      <c r="AC9" s="5">
        <f>SUM('Mountaineer:Charles Town'!AC10)</f>
        <v>627741.53</v>
      </c>
    </row>
    <row r="10" spans="1:29" ht="15" customHeight="1" x14ac:dyDescent="0.25">
      <c r="A10" s="12">
        <f>Mountaineer!A11</f>
        <v>45850</v>
      </c>
      <c r="B10" s="5">
        <f>SUM('Mountaineer:Charles Town'!B11)</f>
        <v>375008</v>
      </c>
      <c r="C10" s="5">
        <f>SUM('Mountaineer:Charles Town'!C11)</f>
        <v>43942.5</v>
      </c>
      <c r="D10" s="5">
        <f>SUM('Mountaineer:Charles Town'!D11)</f>
        <v>130325</v>
      </c>
      <c r="E10" s="5">
        <f>SUM('Mountaineer:Charles Town'!E11)</f>
        <v>35853</v>
      </c>
      <c r="F10" s="5">
        <f>SUM('Mountaineer:Charles Town'!F11)</f>
        <v>6766</v>
      </c>
      <c r="G10" s="5">
        <f>SUM('Mountaineer:Charles Town'!G11)</f>
        <v>42179</v>
      </c>
      <c r="H10" s="5">
        <f>SUM('Mountaineer:Charles Town'!H11)</f>
        <v>73720</v>
      </c>
      <c r="I10" s="5">
        <f>SUM('Mountaineer:Charles Town'!I11)</f>
        <v>1034.5</v>
      </c>
      <c r="J10" s="5">
        <f>SUM('Mountaineer:Charles Town'!J11)</f>
        <v>10264</v>
      </c>
      <c r="K10" s="5">
        <f>SUM('Mountaineer:Charles Town'!K11)</f>
        <v>61257</v>
      </c>
      <c r="L10" s="5">
        <f>SUM('Mountaineer:Charles Town'!L11)</f>
        <v>-11325</v>
      </c>
      <c r="M10" s="5">
        <f>SUM('Mountaineer:Charles Town'!M11)</f>
        <v>54094.25</v>
      </c>
      <c r="N10" s="5">
        <f>SUM('Mountaineer:Charles Town'!N11)</f>
        <v>60556</v>
      </c>
      <c r="O10" s="5">
        <f>SUM('Mountaineer:Charles Town'!O11)</f>
        <v>0</v>
      </c>
      <c r="P10" s="5">
        <f>SUM('Mountaineer:Charles Town'!P11)</f>
        <v>20959</v>
      </c>
      <c r="Q10" s="5">
        <f>SUM('Mountaineer:Charles Town'!Q11)</f>
        <v>86437</v>
      </c>
      <c r="R10" s="5">
        <f>SUM('Mountaineer:Charles Town'!R11)</f>
        <v>495</v>
      </c>
      <c r="S10" s="5">
        <f>SUM('Mountaineer:Charles Town'!S11)</f>
        <v>20415</v>
      </c>
      <c r="T10" s="5">
        <f>SUM('Mountaineer:Charles Town'!T11)</f>
        <v>226420.5</v>
      </c>
      <c r="U10" s="5">
        <f>SUM('Mountaineer:Charles Town'!U11)</f>
        <v>12876.75</v>
      </c>
      <c r="V10" s="5">
        <f>SUM('Mountaineer:Charles Town'!V11)</f>
        <v>19369.28</v>
      </c>
      <c r="W10" s="5">
        <f>SUM('Mountaineer:Charles Town'!W11)</f>
        <v>6375</v>
      </c>
      <c r="X10" s="5">
        <f>SUM('Mountaineer:Charles Town'!X11)</f>
        <v>17765</v>
      </c>
      <c r="Y10" s="5">
        <f>SUM('Mountaineer:Charles Town'!Y11)</f>
        <v>77733.5</v>
      </c>
      <c r="Z10" s="5">
        <f>SUM('Mountaineer:Charles Town'!Z11)</f>
        <v>-13739</v>
      </c>
      <c r="AA10" s="5">
        <f>SUM('Mountaineer:Charles Town'!AA11)</f>
        <v>67891</v>
      </c>
      <c r="AB10" s="5">
        <f>SUM('Mountaineer:Charles Town'!AB11)</f>
        <v>1426672.28</v>
      </c>
      <c r="AC10" s="5">
        <f>SUM('Mountaineer:Charles Town'!AC11)</f>
        <v>499335.3</v>
      </c>
    </row>
    <row r="11" spans="1:29" ht="15" customHeight="1" x14ac:dyDescent="0.25">
      <c r="A11" s="12">
        <f>Mountaineer!A12</f>
        <v>45857</v>
      </c>
      <c r="B11" s="5">
        <f>SUM('Mountaineer:Charles Town'!B12)</f>
        <v>642678</v>
      </c>
      <c r="C11" s="5">
        <f>SUM('Mountaineer:Charles Town'!C12)</f>
        <v>114364</v>
      </c>
      <c r="D11" s="5">
        <f>SUM('Mountaineer:Charles Town'!D12)</f>
        <v>123634</v>
      </c>
      <c r="E11" s="5">
        <f>SUM('Mountaineer:Charles Town'!E12)</f>
        <v>54476</v>
      </c>
      <c r="F11" s="5">
        <f>SUM('Mountaineer:Charles Town'!F12)</f>
        <v>12940</v>
      </c>
      <c r="G11" s="5">
        <f>SUM('Mountaineer:Charles Town'!G12)</f>
        <v>21056.5</v>
      </c>
      <c r="H11" s="5">
        <f>SUM('Mountaineer:Charles Town'!H12)</f>
        <v>56776</v>
      </c>
      <c r="I11" s="5">
        <f>SUM('Mountaineer:Charles Town'!I12)</f>
        <v>3715</v>
      </c>
      <c r="J11" s="5">
        <f>SUM('Mountaineer:Charles Town'!J12)</f>
        <v>7011</v>
      </c>
      <c r="K11" s="5">
        <f>SUM('Mountaineer:Charles Town'!K12)</f>
        <v>58129</v>
      </c>
      <c r="L11" s="5">
        <f>SUM('Mountaineer:Charles Town'!L12)</f>
        <v>361707</v>
      </c>
      <c r="M11" s="5">
        <f>SUM('Mountaineer:Charles Town'!M12)</f>
        <v>174146.75</v>
      </c>
      <c r="N11" s="5">
        <f>SUM('Mountaineer:Charles Town'!N12)</f>
        <v>98507</v>
      </c>
      <c r="O11" s="5">
        <f>SUM('Mountaineer:Charles Town'!O12)</f>
        <v>0</v>
      </c>
      <c r="P11" s="5">
        <f>SUM('Mountaineer:Charles Town'!P12)</f>
        <v>12241.25</v>
      </c>
      <c r="Q11" s="5">
        <f>SUM('Mountaineer:Charles Town'!Q12)</f>
        <v>83373</v>
      </c>
      <c r="R11" s="5">
        <f>SUM('Mountaineer:Charles Town'!R12)</f>
        <v>770</v>
      </c>
      <c r="S11" s="5">
        <f>SUM('Mountaineer:Charles Town'!S12)</f>
        <v>47427</v>
      </c>
      <c r="T11" s="5">
        <f>SUM('Mountaineer:Charles Town'!T12)</f>
        <v>214434.75</v>
      </c>
      <c r="U11" s="5">
        <f>SUM('Mountaineer:Charles Town'!U12)</f>
        <v>9462</v>
      </c>
      <c r="V11" s="5">
        <f>SUM('Mountaineer:Charles Town'!V12)</f>
        <v>25612.58</v>
      </c>
      <c r="W11" s="5">
        <f>SUM('Mountaineer:Charles Town'!W12)</f>
        <v>19565</v>
      </c>
      <c r="X11" s="5">
        <f>SUM('Mountaineer:Charles Town'!X12)</f>
        <v>10511</v>
      </c>
      <c r="Y11" s="5">
        <f>SUM('Mountaineer:Charles Town'!Y12)</f>
        <v>96418.5</v>
      </c>
      <c r="Z11" s="5">
        <f>SUM('Mountaineer:Charles Town'!Z12)</f>
        <v>25664.5</v>
      </c>
      <c r="AA11" s="5">
        <f>SUM('Mountaineer:Charles Town'!AA12)</f>
        <v>36263</v>
      </c>
      <c r="AB11" s="5">
        <f>SUM('Mountaineer:Charles Town'!AB12)</f>
        <v>2310882.83</v>
      </c>
      <c r="AC11" s="5">
        <f>SUM('Mountaineer:Charles Town'!AC12)</f>
        <v>808808.99</v>
      </c>
    </row>
    <row r="12" spans="1:29" ht="15" customHeight="1" x14ac:dyDescent="0.25">
      <c r="A12" s="12">
        <f>Mountaineer!A13</f>
        <v>45864</v>
      </c>
      <c r="B12" s="5">
        <f>SUM('Mountaineer:Charles Town'!B13)</f>
        <v>566901.5</v>
      </c>
      <c r="C12" s="5">
        <f>SUM('Mountaineer:Charles Town'!C13)</f>
        <v>20438</v>
      </c>
      <c r="D12" s="5">
        <f>SUM('Mountaineer:Charles Town'!D13)</f>
        <v>215881</v>
      </c>
      <c r="E12" s="5">
        <f>SUM('Mountaineer:Charles Town'!E13)</f>
        <v>16420</v>
      </c>
      <c r="F12" s="5">
        <f>SUM('Mountaineer:Charles Town'!F13)</f>
        <v>9824</v>
      </c>
      <c r="G12" s="5">
        <f>SUM('Mountaineer:Charles Town'!G13)</f>
        <v>26172.5</v>
      </c>
      <c r="H12" s="5">
        <f>SUM('Mountaineer:Charles Town'!H13)</f>
        <v>55307</v>
      </c>
      <c r="I12" s="5">
        <f>SUM('Mountaineer:Charles Town'!I13)</f>
        <v>1366</v>
      </c>
      <c r="J12" s="5">
        <f>SUM('Mountaineer:Charles Town'!J13)</f>
        <v>20941</v>
      </c>
      <c r="K12" s="5">
        <f>SUM('Mountaineer:Charles Town'!K13)</f>
        <v>46449</v>
      </c>
      <c r="L12" s="5">
        <f>SUM('Mountaineer:Charles Town'!L13)</f>
        <v>463212</v>
      </c>
      <c r="M12" s="5">
        <f>SUM('Mountaineer:Charles Town'!M13)</f>
        <v>89495.5</v>
      </c>
      <c r="N12" s="5">
        <f>SUM('Mountaineer:Charles Town'!N13)</f>
        <v>136773</v>
      </c>
      <c r="O12" s="5">
        <f>SUM('Mountaineer:Charles Town'!O13)</f>
        <v>0</v>
      </c>
      <c r="P12" s="5">
        <f>SUM('Mountaineer:Charles Town'!P13)</f>
        <v>-1525.25</v>
      </c>
      <c r="Q12" s="5">
        <f>SUM('Mountaineer:Charles Town'!Q13)</f>
        <v>97140</v>
      </c>
      <c r="R12" s="5">
        <f>SUM('Mountaineer:Charles Town'!R13)</f>
        <v>825</v>
      </c>
      <c r="S12" s="5">
        <f>SUM('Mountaineer:Charles Town'!S13)</f>
        <v>52686.5</v>
      </c>
      <c r="T12" s="5">
        <f>SUM('Mountaineer:Charles Town'!T13)</f>
        <v>201300.75</v>
      </c>
      <c r="U12" s="5">
        <f>SUM('Mountaineer:Charles Town'!U13)</f>
        <v>3272.5</v>
      </c>
      <c r="V12" s="5">
        <f>SUM('Mountaineer:Charles Town'!V13)</f>
        <v>-705.98</v>
      </c>
      <c r="W12" s="5">
        <f>SUM('Mountaineer:Charles Town'!W13)</f>
        <v>10034</v>
      </c>
      <c r="X12" s="5">
        <f>SUM('Mountaineer:Charles Town'!X13)</f>
        <v>24141</v>
      </c>
      <c r="Y12" s="5">
        <f>SUM('Mountaineer:Charles Town'!Y13)</f>
        <v>20105</v>
      </c>
      <c r="Z12" s="5">
        <f>SUM('Mountaineer:Charles Town'!Z13)</f>
        <v>-4521</v>
      </c>
      <c r="AA12" s="5">
        <f>SUM('Mountaineer:Charles Town'!AA13)</f>
        <v>18839</v>
      </c>
      <c r="AB12" s="5">
        <f>SUM('Mountaineer:Charles Town'!AB13)</f>
        <v>2090772.02</v>
      </c>
      <c r="AC12" s="5">
        <f>SUM('Mountaineer:Charles Town'!AC13)</f>
        <v>731770.21</v>
      </c>
    </row>
    <row r="13" spans="1:29" ht="15" customHeight="1" x14ac:dyDescent="0.25">
      <c r="A13" s="12">
        <f>Mountaineer!A14</f>
        <v>45871</v>
      </c>
      <c r="B13" s="5">
        <f>SUM('Mountaineer:Charles Town'!B14)</f>
        <v>398497.5</v>
      </c>
      <c r="C13" s="5">
        <f>SUM('Mountaineer:Charles Town'!C14)</f>
        <v>100271</v>
      </c>
      <c r="D13" s="5">
        <f>SUM('Mountaineer:Charles Town'!D14)</f>
        <v>185953</v>
      </c>
      <c r="E13" s="5">
        <f>SUM('Mountaineer:Charles Town'!E14)</f>
        <v>8845</v>
      </c>
      <c r="F13" s="5">
        <f>SUM('Mountaineer:Charles Town'!F14)</f>
        <v>10909</v>
      </c>
      <c r="G13" s="5">
        <f>SUM('Mountaineer:Charles Town'!G14)</f>
        <v>23043</v>
      </c>
      <c r="H13" s="5">
        <f>SUM('Mountaineer:Charles Town'!H14)</f>
        <v>80827</v>
      </c>
      <c r="I13" s="5">
        <f>SUM('Mountaineer:Charles Town'!I14)</f>
        <v>10689</v>
      </c>
      <c r="J13" s="5">
        <f>SUM('Mountaineer:Charles Town'!J14)</f>
        <v>22126</v>
      </c>
      <c r="K13" s="5">
        <f>SUM('Mountaineer:Charles Town'!K14)</f>
        <v>51008</v>
      </c>
      <c r="L13" s="5">
        <f>SUM('Mountaineer:Charles Town'!L14)</f>
        <v>158737.5</v>
      </c>
      <c r="M13" s="5">
        <f>SUM('Mountaineer:Charles Town'!M14)</f>
        <v>64741.25</v>
      </c>
      <c r="N13" s="5">
        <f>SUM('Mountaineer:Charles Town'!N14)</f>
        <v>37230</v>
      </c>
      <c r="O13" s="5">
        <f>SUM('Mountaineer:Charles Town'!O14)</f>
        <v>0</v>
      </c>
      <c r="P13" s="5">
        <f>SUM('Mountaineer:Charles Town'!P14)</f>
        <v>5101.75</v>
      </c>
      <c r="Q13" s="5">
        <f>SUM('Mountaineer:Charles Town'!Q14)</f>
        <v>87452</v>
      </c>
      <c r="R13" s="5">
        <f>SUM('Mountaineer:Charles Town'!R14)</f>
        <v>620</v>
      </c>
      <c r="S13" s="5">
        <f>SUM('Mountaineer:Charles Town'!S14)</f>
        <v>36729.75</v>
      </c>
      <c r="T13" s="5">
        <f>SUM('Mountaineer:Charles Town'!T14)</f>
        <v>202196.76</v>
      </c>
      <c r="U13" s="5">
        <f>SUM('Mountaineer:Charles Town'!U14)</f>
        <v>13545</v>
      </c>
      <c r="V13" s="5">
        <f>SUM('Mountaineer:Charles Town'!V14)</f>
        <v>427.64</v>
      </c>
      <c r="W13" s="5">
        <f>SUM('Mountaineer:Charles Town'!W14)</f>
        <v>19937</v>
      </c>
      <c r="X13" s="5">
        <f>SUM('Mountaineer:Charles Town'!X14)</f>
        <v>-5825</v>
      </c>
      <c r="Y13" s="5">
        <f>SUM('Mountaineer:Charles Town'!Y14)</f>
        <v>61572</v>
      </c>
      <c r="Z13" s="5">
        <f>SUM('Mountaineer:Charles Town'!Z14)</f>
        <v>50148.5</v>
      </c>
      <c r="AA13" s="5">
        <f>SUM('Mountaineer:Charles Town'!AA14)</f>
        <v>83473</v>
      </c>
      <c r="AB13" s="5">
        <f>SUM('Mountaineer:Charles Town'!AB14)</f>
        <v>1708255.65</v>
      </c>
      <c r="AC13" s="5">
        <f>SUM('Mountaineer:Charles Town'!AC14)</f>
        <v>597889.48</v>
      </c>
    </row>
    <row r="14" spans="1:29" ht="15" customHeight="1" x14ac:dyDescent="0.25">
      <c r="A14" s="12">
        <f>Mountaineer!A15</f>
        <v>45878</v>
      </c>
      <c r="B14" s="5">
        <f>SUM('Mountaineer:Charles Town'!B15)</f>
        <v>542957.25</v>
      </c>
      <c r="C14" s="5">
        <f>SUM('Mountaineer:Charles Town'!C15)</f>
        <v>20624.5</v>
      </c>
      <c r="D14" s="5">
        <f>SUM('Mountaineer:Charles Town'!D15)</f>
        <v>100732</v>
      </c>
      <c r="E14" s="5">
        <f>SUM('Mountaineer:Charles Town'!E15)</f>
        <v>57148</v>
      </c>
      <c r="F14" s="5">
        <f>SUM('Mountaineer:Charles Town'!F15)</f>
        <v>299</v>
      </c>
      <c r="G14" s="5">
        <f>SUM('Mountaineer:Charles Town'!G15)</f>
        <v>28574</v>
      </c>
      <c r="H14" s="5">
        <f>SUM('Mountaineer:Charles Town'!H15)</f>
        <v>60368</v>
      </c>
      <c r="I14" s="5">
        <f>SUM('Mountaineer:Charles Town'!I15)</f>
        <v>2164</v>
      </c>
      <c r="J14" s="5">
        <f>SUM('Mountaineer:Charles Town'!J15)</f>
        <v>6752</v>
      </c>
      <c r="K14" s="5">
        <f>SUM('Mountaineer:Charles Town'!K15)</f>
        <v>59281</v>
      </c>
      <c r="L14" s="5">
        <f>SUM('Mountaineer:Charles Town'!L15)</f>
        <v>-139776.5</v>
      </c>
      <c r="M14" s="5">
        <f>SUM('Mountaineer:Charles Town'!M15)</f>
        <v>111080.25</v>
      </c>
      <c r="N14" s="5">
        <f>SUM('Mountaineer:Charles Town'!N15)</f>
        <v>61594</v>
      </c>
      <c r="O14" s="5">
        <f>SUM('Mountaineer:Charles Town'!O15)</f>
        <v>0</v>
      </c>
      <c r="P14" s="5">
        <f>SUM('Mountaineer:Charles Town'!P15)</f>
        <v>27144.75</v>
      </c>
      <c r="Q14" s="5">
        <f>SUM('Mountaineer:Charles Town'!Q15)</f>
        <v>86438</v>
      </c>
      <c r="R14" s="5">
        <f>SUM('Mountaineer:Charles Town'!R15)</f>
        <v>615</v>
      </c>
      <c r="S14" s="5">
        <f>SUM('Mountaineer:Charles Town'!S15)</f>
        <v>29166.5</v>
      </c>
      <c r="T14" s="5">
        <f>SUM('Mountaineer:Charles Town'!T15)</f>
        <v>154977.5</v>
      </c>
      <c r="U14" s="5">
        <f>SUM('Mountaineer:Charles Town'!U15)</f>
        <v>1630.5</v>
      </c>
      <c r="V14" s="5">
        <f>SUM('Mountaineer:Charles Town'!V15)</f>
        <v>11073.35</v>
      </c>
      <c r="W14" s="5">
        <f>SUM('Mountaineer:Charles Town'!W15)</f>
        <v>12162.5</v>
      </c>
      <c r="X14" s="5">
        <f>SUM('Mountaineer:Charles Town'!X15)</f>
        <v>9387</v>
      </c>
      <c r="Y14" s="5">
        <f>SUM('Mountaineer:Charles Town'!Y15)</f>
        <v>61785</v>
      </c>
      <c r="Z14" s="5">
        <f>SUM('Mountaineer:Charles Town'!Z15)</f>
        <v>9160.5</v>
      </c>
      <c r="AA14" s="5">
        <f>SUM('Mountaineer:Charles Town'!AA15)</f>
        <v>53526</v>
      </c>
      <c r="AB14" s="5">
        <f>SUM('Mountaineer:Charles Town'!AB15)</f>
        <v>1368864.1</v>
      </c>
      <c r="AC14" s="5">
        <f>SUM('Mountaineer:Charles Town'!AC15)</f>
        <v>479102.44</v>
      </c>
    </row>
    <row r="15" spans="1:29" ht="15" customHeight="1" x14ac:dyDescent="0.25">
      <c r="A15" s="12">
        <f>Mountaineer!A16</f>
        <v>45885</v>
      </c>
      <c r="B15" s="5">
        <f>SUM('Mountaineer:Charles Town'!B16)</f>
        <v>628923.75</v>
      </c>
      <c r="C15" s="5">
        <f>SUM('Mountaineer:Charles Town'!C16)</f>
        <v>45425.5</v>
      </c>
      <c r="D15" s="5">
        <f>SUM('Mountaineer:Charles Town'!D16)</f>
        <v>207048</v>
      </c>
      <c r="E15" s="5">
        <f>SUM('Mountaineer:Charles Town'!E16)</f>
        <v>43461</v>
      </c>
      <c r="F15" s="5">
        <f>SUM('Mountaineer:Charles Town'!F16)</f>
        <v>15819</v>
      </c>
      <c r="G15" s="5">
        <f>SUM('Mountaineer:Charles Town'!G16)</f>
        <v>28164</v>
      </c>
      <c r="H15" s="5">
        <f>SUM('Mountaineer:Charles Town'!H16)</f>
        <v>51555.5</v>
      </c>
      <c r="I15" s="5">
        <f>SUM('Mountaineer:Charles Town'!I16)</f>
        <v>3730</v>
      </c>
      <c r="J15" s="5">
        <f>SUM('Mountaineer:Charles Town'!J16)</f>
        <v>13494</v>
      </c>
      <c r="K15" s="5">
        <f>SUM('Mountaineer:Charles Town'!K16)</f>
        <v>32734</v>
      </c>
      <c r="L15" s="5">
        <f>SUM('Mountaineer:Charles Town'!L16)</f>
        <v>306016</v>
      </c>
      <c r="M15" s="5">
        <f>SUM('Mountaineer:Charles Town'!M16)</f>
        <v>48227.5</v>
      </c>
      <c r="N15" s="5">
        <f>SUM('Mountaineer:Charles Town'!N16)</f>
        <v>91044</v>
      </c>
      <c r="O15" s="5">
        <f>SUM('Mountaineer:Charles Town'!O16)</f>
        <v>0</v>
      </c>
      <c r="P15" s="5">
        <f>SUM('Mountaineer:Charles Town'!P16)</f>
        <v>9854.75</v>
      </c>
      <c r="Q15" s="5">
        <f>SUM('Mountaineer:Charles Town'!Q16)</f>
        <v>85431</v>
      </c>
      <c r="R15" s="5">
        <f>SUM('Mountaineer:Charles Town'!R16)</f>
        <v>480</v>
      </c>
      <c r="S15" s="5">
        <f>SUM('Mountaineer:Charles Town'!S16)</f>
        <v>65669.5</v>
      </c>
      <c r="T15" s="5">
        <f>SUM('Mountaineer:Charles Town'!T16)</f>
        <v>120634.5</v>
      </c>
      <c r="U15" s="5">
        <f>SUM('Mountaineer:Charles Town'!U16)</f>
        <v>15471</v>
      </c>
      <c r="V15" s="5">
        <f>SUM('Mountaineer:Charles Town'!V16)</f>
        <v>14888.36</v>
      </c>
      <c r="W15" s="5">
        <f>SUM('Mountaineer:Charles Town'!W16)</f>
        <v>8674.5</v>
      </c>
      <c r="X15" s="5">
        <f>SUM('Mountaineer:Charles Town'!X16)</f>
        <v>18814</v>
      </c>
      <c r="Y15" s="5">
        <f>SUM('Mountaineer:Charles Town'!Y16)</f>
        <v>86480</v>
      </c>
      <c r="Z15" s="5">
        <f>SUM('Mountaineer:Charles Town'!Z16)</f>
        <v>33664.5</v>
      </c>
      <c r="AA15" s="5">
        <f>SUM('Mountaineer:Charles Town'!AA16)</f>
        <v>34438.5</v>
      </c>
      <c r="AB15" s="5">
        <f>SUM('Mountaineer:Charles Town'!AB16)</f>
        <v>2010142.8599999999</v>
      </c>
      <c r="AC15" s="5">
        <f>SUM('Mountaineer:Charles Town'!AC16)</f>
        <v>703550</v>
      </c>
    </row>
    <row r="16" spans="1:29" ht="15" customHeight="1" x14ac:dyDescent="0.25">
      <c r="A16" s="12">
        <f>Mountaineer!A17</f>
        <v>45892</v>
      </c>
      <c r="B16" s="5">
        <f>SUM('Mountaineer:Charles Town'!B17)</f>
        <v>474491</v>
      </c>
      <c r="C16" s="5">
        <f>SUM('Mountaineer:Charles Town'!C17)</f>
        <v>184099.5</v>
      </c>
      <c r="D16" s="5">
        <f>SUM('Mountaineer:Charles Town'!D17)</f>
        <v>194014</v>
      </c>
      <c r="E16" s="5">
        <f>SUM('Mountaineer:Charles Town'!E17)</f>
        <v>22563</v>
      </c>
      <c r="F16" s="5">
        <f>SUM('Mountaineer:Charles Town'!F17)</f>
        <v>11981</v>
      </c>
      <c r="G16" s="5">
        <f>SUM('Mountaineer:Charles Town'!G17)</f>
        <v>32162</v>
      </c>
      <c r="H16" s="5">
        <f>SUM('Mountaineer:Charles Town'!H17)</f>
        <v>42056</v>
      </c>
      <c r="I16" s="5">
        <f>SUM('Mountaineer:Charles Town'!I17)</f>
        <v>2288</v>
      </c>
      <c r="J16" s="5">
        <f>SUM('Mountaineer:Charles Town'!J17)</f>
        <v>12587</v>
      </c>
      <c r="K16" s="5">
        <f>SUM('Mountaineer:Charles Town'!K17)</f>
        <v>33953</v>
      </c>
      <c r="L16" s="5">
        <f>SUM('Mountaineer:Charles Town'!L17)</f>
        <v>15115</v>
      </c>
      <c r="M16" s="5">
        <f>SUM('Mountaineer:Charles Town'!M17)</f>
        <v>173688.25</v>
      </c>
      <c r="N16" s="5">
        <f>SUM('Mountaineer:Charles Town'!N17)</f>
        <v>59387</v>
      </c>
      <c r="O16" s="5">
        <f>SUM('Mountaineer:Charles Town'!O17)</f>
        <v>0</v>
      </c>
      <c r="P16" s="5">
        <f>SUM('Mountaineer:Charles Town'!P17)</f>
        <v>27606.75</v>
      </c>
      <c r="Q16" s="5">
        <f>SUM('Mountaineer:Charles Town'!Q17)</f>
        <v>95210</v>
      </c>
      <c r="R16" s="5">
        <f>SUM('Mountaineer:Charles Town'!R17)</f>
        <v>560</v>
      </c>
      <c r="S16" s="5">
        <f>SUM('Mountaineer:Charles Town'!S17)</f>
        <v>22831</v>
      </c>
      <c r="T16" s="5">
        <f>SUM('Mountaineer:Charles Town'!T17)</f>
        <v>184010.75</v>
      </c>
      <c r="U16" s="5">
        <f>SUM('Mountaineer:Charles Town'!U17)</f>
        <v>-329.75</v>
      </c>
      <c r="V16" s="5">
        <f>SUM('Mountaineer:Charles Town'!V17)</f>
        <v>12046.43</v>
      </c>
      <c r="W16" s="5">
        <f>SUM('Mountaineer:Charles Town'!W17)</f>
        <v>6965.5</v>
      </c>
      <c r="X16" s="5">
        <f>SUM('Mountaineer:Charles Town'!X17)</f>
        <v>-2310</v>
      </c>
      <c r="Y16" s="5">
        <f>SUM('Mountaineer:Charles Town'!Y17)</f>
        <v>72792</v>
      </c>
      <c r="Z16" s="5">
        <f>SUM('Mountaineer:Charles Town'!Z17)</f>
        <v>-20196.5</v>
      </c>
      <c r="AA16" s="5">
        <f>SUM('Mountaineer:Charles Town'!AA17)</f>
        <v>43301.5</v>
      </c>
      <c r="AB16" s="5">
        <f>SUM('Mountaineer:Charles Town'!AB17)</f>
        <v>1700872.43</v>
      </c>
      <c r="AC16" s="5">
        <f>SUM('Mountaineer:Charles Town'!AC17)</f>
        <v>595305.35</v>
      </c>
    </row>
    <row r="17" spans="1:29" ht="15" customHeight="1" x14ac:dyDescent="0.25">
      <c r="A17" s="12">
        <f>Mountaineer!A18</f>
        <v>45899</v>
      </c>
      <c r="B17" s="5">
        <f>SUM('Mountaineer:Charles Town'!B18)</f>
        <v>381792.6</v>
      </c>
      <c r="C17" s="5">
        <f>SUM('Mountaineer:Charles Town'!C18)</f>
        <v>141468.5</v>
      </c>
      <c r="D17" s="5">
        <f>SUM('Mountaineer:Charles Town'!D18)</f>
        <v>209025</v>
      </c>
      <c r="E17" s="5">
        <f>SUM('Mountaineer:Charles Town'!E18)</f>
        <v>49632</v>
      </c>
      <c r="F17" s="5">
        <f>SUM('Mountaineer:Charles Town'!F18)</f>
        <v>6002</v>
      </c>
      <c r="G17" s="5">
        <f>SUM('Mountaineer:Charles Town'!G18)</f>
        <v>8487</v>
      </c>
      <c r="H17" s="5">
        <f>SUM('Mountaineer:Charles Town'!H18)</f>
        <v>48157</v>
      </c>
      <c r="I17" s="5">
        <f>SUM('Mountaineer:Charles Town'!I18)</f>
        <v>35</v>
      </c>
      <c r="J17" s="5">
        <f>SUM('Mountaineer:Charles Town'!J18)</f>
        <v>-4262</v>
      </c>
      <c r="K17" s="5">
        <f>SUM('Mountaineer:Charles Town'!K18)</f>
        <v>49929</v>
      </c>
      <c r="L17" s="5">
        <f>SUM('Mountaineer:Charles Town'!L18)</f>
        <v>169087</v>
      </c>
      <c r="M17" s="5">
        <f>SUM('Mountaineer:Charles Town'!M18)</f>
        <v>120501.8</v>
      </c>
      <c r="N17" s="5">
        <f>SUM('Mountaineer:Charles Town'!N18)</f>
        <v>63511</v>
      </c>
      <c r="O17" s="5">
        <f>SUM('Mountaineer:Charles Town'!O18)</f>
        <v>0</v>
      </c>
      <c r="P17" s="5">
        <f>SUM('Mountaineer:Charles Town'!P18)</f>
        <v>12872.75</v>
      </c>
      <c r="Q17" s="5">
        <f>SUM('Mountaineer:Charles Town'!Q18)</f>
        <v>84288</v>
      </c>
      <c r="R17" s="5">
        <f>SUM('Mountaineer:Charles Town'!R18)</f>
        <v>520</v>
      </c>
      <c r="S17" s="5">
        <f>SUM('Mountaineer:Charles Town'!S18)</f>
        <v>63677.75</v>
      </c>
      <c r="T17" s="5">
        <f>SUM('Mountaineer:Charles Town'!T18)</f>
        <v>160099.25</v>
      </c>
      <c r="U17" s="5">
        <f>SUM('Mountaineer:Charles Town'!U18)</f>
        <v>10885</v>
      </c>
      <c r="V17" s="5">
        <f>SUM('Mountaineer:Charles Town'!V18)</f>
        <v>26793.599999999999</v>
      </c>
      <c r="W17" s="5">
        <f>SUM('Mountaineer:Charles Town'!W18)</f>
        <v>3731</v>
      </c>
      <c r="X17" s="5">
        <f>SUM('Mountaineer:Charles Town'!X18)</f>
        <v>4693</v>
      </c>
      <c r="Y17" s="5">
        <f>SUM('Mountaineer:Charles Town'!Y18)</f>
        <v>92312</v>
      </c>
      <c r="Z17" s="5">
        <f>SUM('Mountaineer:Charles Town'!Z18)</f>
        <v>41189</v>
      </c>
      <c r="AA17" s="5">
        <f>SUM('Mountaineer:Charles Town'!AA18)</f>
        <v>68326.5</v>
      </c>
      <c r="AB17" s="5">
        <f>SUM('Mountaineer:Charles Town'!AB18)</f>
        <v>1812753.75</v>
      </c>
      <c r="AC17" s="5">
        <f>SUM('Mountaineer:Charles Town'!AC18)</f>
        <v>634463.81999999995</v>
      </c>
    </row>
    <row r="18" spans="1:29" ht="15" customHeight="1" x14ac:dyDescent="0.25">
      <c r="A18" s="12">
        <f>Mountaineer!A19</f>
        <v>45906</v>
      </c>
      <c r="B18" s="5">
        <f>SUM('Mountaineer:Charles Town'!B19)</f>
        <v>539718.01</v>
      </c>
      <c r="C18" s="5">
        <f>SUM('Mountaineer:Charles Town'!C19)</f>
        <v>101648</v>
      </c>
      <c r="D18" s="5">
        <f>SUM('Mountaineer:Charles Town'!D19)</f>
        <v>204846</v>
      </c>
      <c r="E18" s="5">
        <f>SUM('Mountaineer:Charles Town'!E19)</f>
        <v>2108</v>
      </c>
      <c r="F18" s="5">
        <f>SUM('Mountaineer:Charles Town'!F19)</f>
        <v>10325</v>
      </c>
      <c r="G18" s="5">
        <f>SUM('Mountaineer:Charles Town'!G19)</f>
        <v>-13641.5</v>
      </c>
      <c r="H18" s="5">
        <f>SUM('Mountaineer:Charles Town'!H19)</f>
        <v>62018.5</v>
      </c>
      <c r="I18" s="5">
        <f>SUM('Mountaineer:Charles Town'!I19)</f>
        <v>1302</v>
      </c>
      <c r="J18" s="5">
        <f>SUM('Mountaineer:Charles Town'!J19)</f>
        <v>21504</v>
      </c>
      <c r="K18" s="5">
        <f>SUM('Mountaineer:Charles Town'!K19)</f>
        <v>35522</v>
      </c>
      <c r="L18" s="5">
        <f>SUM('Mountaineer:Charles Town'!L19)</f>
        <v>-27245</v>
      </c>
      <c r="M18" s="5">
        <f>SUM('Mountaineer:Charles Town'!M19)</f>
        <v>53415</v>
      </c>
      <c r="N18" s="5">
        <f>SUM('Mountaineer:Charles Town'!N19)</f>
        <v>45572</v>
      </c>
      <c r="O18" s="5">
        <f>SUM('Mountaineer:Charles Town'!O19)</f>
        <v>0</v>
      </c>
      <c r="P18" s="5">
        <f>SUM('Mountaineer:Charles Town'!P19)</f>
        <v>17968.5</v>
      </c>
      <c r="Q18" s="5">
        <f>SUM('Mountaineer:Charles Town'!Q19)</f>
        <v>91376</v>
      </c>
      <c r="R18" s="5">
        <f>SUM('Mountaineer:Charles Town'!R19)</f>
        <v>9620</v>
      </c>
      <c r="S18" s="5">
        <f>SUM('Mountaineer:Charles Town'!S19)</f>
        <v>23406.76</v>
      </c>
      <c r="T18" s="5">
        <f>SUM('Mountaineer:Charles Town'!T19)</f>
        <v>197842.01</v>
      </c>
      <c r="U18" s="5">
        <f>SUM('Mountaineer:Charles Town'!U19)</f>
        <v>8992.5</v>
      </c>
      <c r="V18" s="5">
        <f>SUM('Mountaineer:Charles Town'!V19)</f>
        <v>31887.98</v>
      </c>
      <c r="W18" s="5">
        <f>SUM('Mountaineer:Charles Town'!W19)</f>
        <v>12532</v>
      </c>
      <c r="X18" s="5">
        <f>SUM('Mountaineer:Charles Town'!X19)</f>
        <v>14514</v>
      </c>
      <c r="Y18" s="5">
        <f>SUM('Mountaineer:Charles Town'!Y19)</f>
        <v>16855</v>
      </c>
      <c r="Z18" s="5">
        <f>SUM('Mountaineer:Charles Town'!Z19)</f>
        <v>32770</v>
      </c>
      <c r="AA18" s="5">
        <f>SUM('Mountaineer:Charles Town'!AA19)</f>
        <v>73444</v>
      </c>
      <c r="AB18" s="5">
        <f>SUM('Mountaineer:Charles Town'!AB19)</f>
        <v>1568300.76</v>
      </c>
      <c r="AC18" s="5">
        <f>SUM('Mountaineer:Charles Town'!AC19)</f>
        <v>548905.26</v>
      </c>
    </row>
    <row r="19" spans="1:29" x14ac:dyDescent="0.25">
      <c r="A19" s="11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</row>
    <row r="20" spans="1:29" ht="15" customHeight="1" thickBot="1" x14ac:dyDescent="0.3">
      <c r="B20" s="6">
        <f>SUM(B9:B19)</f>
        <v>5014179.1099999994</v>
      </c>
      <c r="C20" s="6">
        <f t="shared" ref="C20:AC20" si="0">SUM(C9:C19)</f>
        <v>1040735.5</v>
      </c>
      <c r="D20" s="6">
        <f t="shared" si="0"/>
        <v>1763830</v>
      </c>
      <c r="E20" s="6">
        <f t="shared" si="0"/>
        <v>321882</v>
      </c>
      <c r="F20" s="6">
        <f t="shared" si="0"/>
        <v>87680</v>
      </c>
      <c r="G20" s="6">
        <f t="shared" si="0"/>
        <v>235202.5</v>
      </c>
      <c r="H20" s="6">
        <f t="shared" si="0"/>
        <v>570005</v>
      </c>
      <c r="I20" s="6">
        <f t="shared" si="0"/>
        <v>33349.5</v>
      </c>
      <c r="J20" s="6">
        <f t="shared" si="0"/>
        <v>124622</v>
      </c>
      <c r="K20" s="6">
        <f t="shared" si="0"/>
        <v>439780</v>
      </c>
      <c r="L20" s="6">
        <f t="shared" si="0"/>
        <v>1373687</v>
      </c>
      <c r="M20" s="6">
        <f t="shared" si="0"/>
        <v>1022266.3</v>
      </c>
      <c r="N20" s="6">
        <f t="shared" si="0"/>
        <v>699255</v>
      </c>
      <c r="O20" s="6">
        <f t="shared" si="0"/>
        <v>0</v>
      </c>
      <c r="P20" s="6">
        <f t="shared" si="0"/>
        <v>143578.25</v>
      </c>
      <c r="Q20" s="6">
        <f t="shared" si="0"/>
        <v>884570</v>
      </c>
      <c r="R20" s="6">
        <f t="shared" si="0"/>
        <v>14505</v>
      </c>
      <c r="S20" s="6">
        <f t="shared" si="0"/>
        <v>427372.76</v>
      </c>
      <c r="T20" s="6">
        <f t="shared" si="0"/>
        <v>1779449.52</v>
      </c>
      <c r="U20" s="6">
        <f t="shared" si="0"/>
        <v>76685.25</v>
      </c>
      <c r="V20" s="6">
        <f t="shared" si="0"/>
        <v>160887.20000000001</v>
      </c>
      <c r="W20" s="6">
        <f t="shared" si="0"/>
        <v>109500</v>
      </c>
      <c r="X20" s="6">
        <f t="shared" si="0"/>
        <v>107402</v>
      </c>
      <c r="Y20" s="6">
        <f t="shared" si="0"/>
        <v>640706.5</v>
      </c>
      <c r="Z20" s="6">
        <f t="shared" si="0"/>
        <v>196497</v>
      </c>
      <c r="AA20" s="6">
        <f t="shared" si="0"/>
        <v>523436.5</v>
      </c>
      <c r="AB20" s="6">
        <f t="shared" si="0"/>
        <v>17791063.890000001</v>
      </c>
      <c r="AC20" s="6">
        <f t="shared" si="0"/>
        <v>6226872.3799999999</v>
      </c>
    </row>
    <row r="21" spans="1:29" ht="15" customHeight="1" thickTop="1" x14ac:dyDescent="0.25"/>
    <row r="22" spans="1:29" ht="15" customHeight="1" x14ac:dyDescent="0.25">
      <c r="A22" s="10" t="s">
        <v>32</v>
      </c>
    </row>
  </sheetData>
  <mergeCells count="4">
    <mergeCell ref="A1:AC1"/>
    <mergeCell ref="A2:AC2"/>
    <mergeCell ref="A3:AC3"/>
    <mergeCell ref="A4:AC4"/>
  </mergeCells>
  <pageMargins left="0.25" right="0.25" top="0.25" bottom="0.25" header="0" footer="0"/>
  <pageSetup paperSize="5" scale="4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C23"/>
  <sheetViews>
    <sheetView zoomScaleNormal="100" workbookViewId="0">
      <pane ySplit="7" topLeftCell="A8" activePane="bottomLeft" state="frozen"/>
      <selection activeCell="P43" sqref="P43"/>
      <selection pane="bottomLeft" activeCell="A20" sqref="A20"/>
    </sheetView>
  </sheetViews>
  <sheetFormatPr defaultColWidth="10.7109375" defaultRowHeight="15" customHeight="1" x14ac:dyDescent="0.25"/>
  <cols>
    <col min="1" max="1" width="10.85546875" style="3" bestFit="1" customWidth="1"/>
    <col min="2" max="2" width="14.28515625" style="2" bestFit="1" customWidth="1"/>
    <col min="3" max="3" width="13.7109375" style="2" hidden="1" customWidth="1"/>
    <col min="4" max="4" width="14.42578125" style="2" customWidth="1"/>
    <col min="5" max="5" width="14.28515625" style="2" hidden="1" customWidth="1"/>
    <col min="6" max="7" width="12.7109375" style="2" hidden="1" customWidth="1"/>
    <col min="8" max="9" width="13.7109375" style="2" hidden="1" customWidth="1"/>
    <col min="10" max="10" width="13.7109375" style="2" customWidth="1"/>
    <col min="11" max="11" width="13.7109375" style="2" hidden="1" customWidth="1"/>
    <col min="12" max="12" width="15.28515625" style="2" hidden="1" customWidth="1"/>
    <col min="13" max="13" width="13.7109375" style="2" hidden="1" customWidth="1"/>
    <col min="14" max="14" width="15.7109375" style="2" customWidth="1"/>
    <col min="15" max="15" width="13.7109375" style="2" hidden="1" customWidth="1"/>
    <col min="16" max="16" width="14.28515625" style="2" hidden="1" customWidth="1"/>
    <col min="17" max="18" width="13.7109375" style="2" hidden="1" customWidth="1"/>
    <col min="19" max="19" width="14.5703125" style="2" hidden="1" customWidth="1"/>
    <col min="20" max="20" width="16.5703125" style="2" customWidth="1"/>
    <col min="21" max="21" width="14.28515625" style="2" customWidth="1"/>
    <col min="22" max="23" width="14.28515625" style="2" hidden="1" customWidth="1"/>
    <col min="24" max="24" width="13.7109375" style="2" hidden="1" customWidth="1"/>
    <col min="25" max="25" width="13.7109375" style="2" customWidth="1"/>
    <col min="26" max="27" width="13.7109375" style="2" hidden="1" customWidth="1"/>
    <col min="28" max="28" width="16.5703125" style="2" customWidth="1"/>
    <col min="29" max="29" width="15.140625" style="2" customWidth="1"/>
    <col min="30" max="16384" width="10.7109375" style="2"/>
  </cols>
  <sheetData>
    <row r="1" spans="1:29" ht="15" customHeight="1" x14ac:dyDescent="0.25">
      <c r="A1" s="18" t="s">
        <v>23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</row>
    <row r="2" spans="1:29" ht="15" customHeight="1" x14ac:dyDescent="0.25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</row>
    <row r="3" spans="1:29" customFormat="1" ht="38.25" x14ac:dyDescent="0.2">
      <c r="A3" s="7"/>
      <c r="B3" s="8" t="s">
        <v>0</v>
      </c>
      <c r="C3" s="9" t="s">
        <v>1</v>
      </c>
      <c r="D3" s="9" t="s">
        <v>2</v>
      </c>
      <c r="E3" s="9" t="s">
        <v>3</v>
      </c>
      <c r="F3" s="9" t="s">
        <v>30</v>
      </c>
      <c r="G3" s="9" t="s">
        <v>4</v>
      </c>
      <c r="H3" s="9" t="s">
        <v>5</v>
      </c>
      <c r="I3" s="9" t="s">
        <v>35</v>
      </c>
      <c r="J3" s="9" t="s">
        <v>6</v>
      </c>
      <c r="K3" s="9" t="s">
        <v>28</v>
      </c>
      <c r="L3" s="8" t="s">
        <v>25</v>
      </c>
      <c r="M3" s="8" t="s">
        <v>7</v>
      </c>
      <c r="N3" s="9" t="s">
        <v>8</v>
      </c>
      <c r="O3" s="9" t="s">
        <v>38</v>
      </c>
      <c r="P3" s="8" t="s">
        <v>10</v>
      </c>
      <c r="Q3" s="8" t="s">
        <v>11</v>
      </c>
      <c r="R3" s="9" t="s">
        <v>36</v>
      </c>
      <c r="S3" s="9" t="s">
        <v>12</v>
      </c>
      <c r="T3" s="9" t="s">
        <v>13</v>
      </c>
      <c r="U3" s="9" t="s">
        <v>14</v>
      </c>
      <c r="V3" s="9" t="s">
        <v>29</v>
      </c>
      <c r="W3" s="9" t="s">
        <v>37</v>
      </c>
      <c r="X3" s="9" t="s">
        <v>27</v>
      </c>
      <c r="Y3" s="9" t="s">
        <v>15</v>
      </c>
      <c r="Z3" s="9" t="s">
        <v>17</v>
      </c>
      <c r="AA3" s="9" t="s">
        <v>16</v>
      </c>
      <c r="AB3" s="8" t="s">
        <v>18</v>
      </c>
      <c r="AC3" s="8" t="s">
        <v>20</v>
      </c>
    </row>
    <row r="4" spans="1:29" s="4" customFormat="1" ht="15" customHeight="1" x14ac:dyDescent="0.25">
      <c r="A4" s="3"/>
      <c r="B4" s="4">
        <v>17</v>
      </c>
      <c r="D4" s="4">
        <v>2</v>
      </c>
      <c r="J4" s="4">
        <v>1</v>
      </c>
      <c r="N4" s="4">
        <v>1</v>
      </c>
      <c r="T4" s="4">
        <v>3</v>
      </c>
      <c r="U4" s="4">
        <v>1</v>
      </c>
      <c r="Y4" s="4">
        <v>1</v>
      </c>
      <c r="AB4" s="4">
        <f>SUM(B4:AA4)</f>
        <v>26</v>
      </c>
      <c r="AC4" s="13"/>
    </row>
    <row r="6" spans="1:29" ht="15" customHeight="1" x14ac:dyDescent="0.25">
      <c r="A6" s="14" t="s">
        <v>33</v>
      </c>
      <c r="B6" s="5">
        <v>4191871.5</v>
      </c>
      <c r="C6" s="5">
        <v>0</v>
      </c>
      <c r="D6" s="5">
        <v>1908674</v>
      </c>
      <c r="E6" s="5">
        <v>0</v>
      </c>
      <c r="F6" s="5">
        <v>0</v>
      </c>
      <c r="G6" s="5">
        <v>0</v>
      </c>
      <c r="H6" s="5">
        <v>0</v>
      </c>
      <c r="I6" s="5">
        <v>0</v>
      </c>
      <c r="J6" s="5">
        <v>306449.5</v>
      </c>
      <c r="K6" s="5">
        <v>0</v>
      </c>
      <c r="L6" s="5">
        <v>0</v>
      </c>
      <c r="M6" s="5">
        <v>0</v>
      </c>
      <c r="N6" s="5">
        <v>82600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v>1656120.75</v>
      </c>
      <c r="U6" s="5">
        <v>388623</v>
      </c>
      <c r="V6" s="5">
        <v>0</v>
      </c>
      <c r="W6" s="5">
        <v>0</v>
      </c>
      <c r="X6" s="5">
        <v>0</v>
      </c>
      <c r="Y6" s="5">
        <v>619628.5</v>
      </c>
      <c r="Z6" s="5">
        <v>0</v>
      </c>
      <c r="AA6" s="5">
        <v>0</v>
      </c>
      <c r="AB6" s="5">
        <v>9891967.25</v>
      </c>
      <c r="AC6" s="5">
        <v>3462188.6</v>
      </c>
    </row>
    <row r="8" spans="1:29" ht="15" customHeight="1" x14ac:dyDescent="0.25">
      <c r="A8" s="19" t="s">
        <v>31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</row>
    <row r="9" spans="1:29" ht="15" customHeight="1" x14ac:dyDescent="0.25">
      <c r="A9" s="11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</row>
    <row r="10" spans="1:29" ht="15" customHeight="1" x14ac:dyDescent="0.25">
      <c r="A10" s="15" t="s">
        <v>34</v>
      </c>
      <c r="B10" s="5">
        <v>66545.75</v>
      </c>
      <c r="C10" s="5">
        <v>0</v>
      </c>
      <c r="D10" s="5">
        <v>2389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  <c r="J10" s="5">
        <v>5432</v>
      </c>
      <c r="K10" s="5">
        <v>0</v>
      </c>
      <c r="L10" s="5">
        <v>0</v>
      </c>
      <c r="M10" s="5">
        <v>0</v>
      </c>
      <c r="N10" s="5">
        <v>-27</v>
      </c>
      <c r="O10" s="5">
        <v>0</v>
      </c>
      <c r="P10" s="5">
        <v>0</v>
      </c>
      <c r="Q10" s="5">
        <v>0</v>
      </c>
      <c r="R10" s="5">
        <v>0</v>
      </c>
      <c r="S10" s="5">
        <v>0</v>
      </c>
      <c r="T10" s="5">
        <v>12999.25</v>
      </c>
      <c r="U10" s="5">
        <v>879.75</v>
      </c>
      <c r="V10" s="5">
        <v>0</v>
      </c>
      <c r="W10" s="5">
        <v>0</v>
      </c>
      <c r="X10" s="5">
        <v>0</v>
      </c>
      <c r="Y10" s="5">
        <v>3285</v>
      </c>
      <c r="Z10" s="5">
        <v>0</v>
      </c>
      <c r="AA10" s="5">
        <v>0</v>
      </c>
      <c r="AB10" s="5">
        <f t="shared" ref="AB10:AB15" si="0">SUM(B10:AA10)</f>
        <v>91503.75</v>
      </c>
      <c r="AC10" s="5">
        <f>ROUND(AB10*0.35,2)+0.01</f>
        <v>32026.32</v>
      </c>
    </row>
    <row r="11" spans="1:29" ht="15" customHeight="1" x14ac:dyDescent="0.25">
      <c r="A11" s="15">
        <v>45850</v>
      </c>
      <c r="B11" s="5">
        <v>69825.25</v>
      </c>
      <c r="C11" s="5"/>
      <c r="D11" s="5">
        <v>47782</v>
      </c>
      <c r="E11" s="5"/>
      <c r="F11" s="5"/>
      <c r="G11" s="5"/>
      <c r="H11" s="5"/>
      <c r="I11" s="5"/>
      <c r="J11" s="5">
        <v>3580</v>
      </c>
      <c r="K11" s="5"/>
      <c r="L11" s="5"/>
      <c r="M11" s="5"/>
      <c r="N11" s="5">
        <v>41670</v>
      </c>
      <c r="O11" s="5"/>
      <c r="P11" s="5"/>
      <c r="Q11" s="5"/>
      <c r="R11" s="5"/>
      <c r="S11" s="5"/>
      <c r="T11" s="5">
        <v>61119</v>
      </c>
      <c r="U11" s="5">
        <v>12876.75</v>
      </c>
      <c r="V11" s="5"/>
      <c r="W11" s="5"/>
      <c r="X11" s="5"/>
      <c r="Y11" s="5">
        <v>11581</v>
      </c>
      <c r="Z11" s="5">
        <v>0</v>
      </c>
      <c r="AA11" s="5">
        <v>0</v>
      </c>
      <c r="AB11" s="5">
        <f t="shared" si="0"/>
        <v>248434</v>
      </c>
      <c r="AC11" s="5">
        <f t="shared" ref="AC11:AC17" si="1">ROUND(AB11*0.35,2)</f>
        <v>86951.9</v>
      </c>
    </row>
    <row r="12" spans="1:29" ht="15" customHeight="1" x14ac:dyDescent="0.25">
      <c r="A12" s="15">
        <f t="shared" ref="A12:A19" si="2">A11+7</f>
        <v>45857</v>
      </c>
      <c r="B12" s="5">
        <v>140432.75</v>
      </c>
      <c r="C12" s="5"/>
      <c r="D12" s="5">
        <v>44965</v>
      </c>
      <c r="E12" s="5"/>
      <c r="F12" s="5"/>
      <c r="G12" s="5"/>
      <c r="H12" s="5"/>
      <c r="I12" s="5"/>
      <c r="J12" s="5">
        <v>679</v>
      </c>
      <c r="K12" s="5"/>
      <c r="L12" s="5"/>
      <c r="M12" s="5"/>
      <c r="N12" s="5">
        <v>36084</v>
      </c>
      <c r="O12" s="5"/>
      <c r="P12" s="5"/>
      <c r="Q12" s="5"/>
      <c r="R12" s="5"/>
      <c r="S12" s="5"/>
      <c r="T12" s="5">
        <v>49827.25</v>
      </c>
      <c r="U12" s="5">
        <v>9462</v>
      </c>
      <c r="V12" s="5"/>
      <c r="W12" s="5"/>
      <c r="X12" s="5"/>
      <c r="Y12" s="5">
        <v>17811</v>
      </c>
      <c r="Z12" s="5">
        <v>0</v>
      </c>
      <c r="AA12" s="5">
        <v>0</v>
      </c>
      <c r="AB12" s="5">
        <f t="shared" si="0"/>
        <v>299261</v>
      </c>
      <c r="AC12" s="5">
        <f t="shared" si="1"/>
        <v>104741.35</v>
      </c>
    </row>
    <row r="13" spans="1:29" ht="15" customHeight="1" x14ac:dyDescent="0.25">
      <c r="A13" s="15">
        <f t="shared" si="2"/>
        <v>45864</v>
      </c>
      <c r="B13" s="5">
        <v>89091.75</v>
      </c>
      <c r="C13" s="5"/>
      <c r="D13" s="5">
        <v>53843</v>
      </c>
      <c r="E13" s="5"/>
      <c r="F13" s="5"/>
      <c r="G13" s="5"/>
      <c r="H13" s="5"/>
      <c r="I13" s="5"/>
      <c r="J13" s="5">
        <v>9393</v>
      </c>
      <c r="K13" s="5"/>
      <c r="L13" s="5"/>
      <c r="M13" s="5"/>
      <c r="N13" s="5">
        <v>67179</v>
      </c>
      <c r="O13" s="5"/>
      <c r="P13" s="5"/>
      <c r="Q13" s="5"/>
      <c r="R13" s="5"/>
      <c r="S13" s="5"/>
      <c r="T13" s="5">
        <v>15063.75</v>
      </c>
      <c r="U13" s="5">
        <v>3272.5</v>
      </c>
      <c r="V13" s="5"/>
      <c r="W13" s="5"/>
      <c r="X13" s="5"/>
      <c r="Y13" s="5">
        <v>70</v>
      </c>
      <c r="Z13" s="5">
        <v>0</v>
      </c>
      <c r="AA13" s="5">
        <v>0</v>
      </c>
      <c r="AB13" s="5">
        <f t="shared" si="0"/>
        <v>237913</v>
      </c>
      <c r="AC13" s="5">
        <f t="shared" si="1"/>
        <v>83269.55</v>
      </c>
    </row>
    <row r="14" spans="1:29" ht="15" customHeight="1" x14ac:dyDescent="0.25">
      <c r="A14" s="15">
        <f t="shared" si="2"/>
        <v>45871</v>
      </c>
      <c r="B14" s="5">
        <v>71276.25</v>
      </c>
      <c r="C14" s="5"/>
      <c r="D14" s="5">
        <v>78225</v>
      </c>
      <c r="E14" s="5"/>
      <c r="F14" s="5"/>
      <c r="G14" s="5"/>
      <c r="H14" s="5"/>
      <c r="I14" s="5"/>
      <c r="J14" s="5">
        <v>9148</v>
      </c>
      <c r="K14" s="5"/>
      <c r="L14" s="5"/>
      <c r="M14" s="5"/>
      <c r="N14" s="5">
        <v>6857</v>
      </c>
      <c r="O14" s="5"/>
      <c r="P14" s="5"/>
      <c r="Q14" s="5"/>
      <c r="R14" s="5"/>
      <c r="S14" s="5"/>
      <c r="T14" s="5">
        <v>70191</v>
      </c>
      <c r="U14" s="5">
        <v>13545</v>
      </c>
      <c r="V14" s="5"/>
      <c r="W14" s="5"/>
      <c r="X14" s="5"/>
      <c r="Y14" s="5">
        <v>15178</v>
      </c>
      <c r="Z14" s="5">
        <v>0</v>
      </c>
      <c r="AA14" s="5">
        <v>0</v>
      </c>
      <c r="AB14" s="5">
        <f t="shared" si="0"/>
        <v>264420.25</v>
      </c>
      <c r="AC14" s="5">
        <f t="shared" si="1"/>
        <v>92547.09</v>
      </c>
    </row>
    <row r="15" spans="1:29" ht="15" customHeight="1" x14ac:dyDescent="0.25">
      <c r="A15" s="15">
        <f t="shared" si="2"/>
        <v>45878</v>
      </c>
      <c r="B15" s="5">
        <v>53819.5</v>
      </c>
      <c r="C15" s="5"/>
      <c r="D15" s="5">
        <v>156</v>
      </c>
      <c r="E15" s="5"/>
      <c r="F15" s="5"/>
      <c r="G15" s="5"/>
      <c r="H15" s="5"/>
      <c r="I15" s="5"/>
      <c r="J15" s="5">
        <v>-759</v>
      </c>
      <c r="K15" s="5"/>
      <c r="L15" s="5"/>
      <c r="M15" s="5"/>
      <c r="N15" s="5">
        <v>22968</v>
      </c>
      <c r="O15" s="5"/>
      <c r="P15" s="5"/>
      <c r="Q15" s="5"/>
      <c r="R15" s="5"/>
      <c r="S15" s="5"/>
      <c r="T15" s="5">
        <v>21195</v>
      </c>
      <c r="U15" s="5">
        <v>1630.5</v>
      </c>
      <c r="V15" s="5"/>
      <c r="W15" s="5"/>
      <c r="X15" s="5"/>
      <c r="Y15" s="5">
        <v>11525</v>
      </c>
      <c r="Z15" s="5">
        <v>0</v>
      </c>
      <c r="AA15" s="5">
        <v>0</v>
      </c>
      <c r="AB15" s="5">
        <f t="shared" si="0"/>
        <v>110535</v>
      </c>
      <c r="AC15" s="5">
        <f t="shared" si="1"/>
        <v>38687.25</v>
      </c>
    </row>
    <row r="16" spans="1:29" ht="15" customHeight="1" x14ac:dyDescent="0.25">
      <c r="A16" s="15">
        <f t="shared" si="2"/>
        <v>45885</v>
      </c>
      <c r="B16" s="5">
        <v>135389.75</v>
      </c>
      <c r="C16" s="5"/>
      <c r="D16" s="5">
        <v>59763</v>
      </c>
      <c r="E16" s="5"/>
      <c r="F16" s="5"/>
      <c r="G16" s="5"/>
      <c r="H16" s="5"/>
      <c r="I16" s="5"/>
      <c r="J16" s="5">
        <v>8621</v>
      </c>
      <c r="K16" s="5"/>
      <c r="L16" s="5"/>
      <c r="M16" s="5"/>
      <c r="N16" s="5">
        <v>40788</v>
      </c>
      <c r="O16" s="5"/>
      <c r="P16" s="5"/>
      <c r="Q16" s="5"/>
      <c r="R16" s="5"/>
      <c r="S16" s="5"/>
      <c r="T16" s="5">
        <v>-6587</v>
      </c>
      <c r="U16" s="5">
        <v>15471</v>
      </c>
      <c r="V16" s="5"/>
      <c r="W16" s="5"/>
      <c r="X16" s="5"/>
      <c r="Y16" s="5">
        <v>27975</v>
      </c>
      <c r="Z16" s="5">
        <v>0</v>
      </c>
      <c r="AA16" s="5">
        <v>0</v>
      </c>
      <c r="AB16" s="5">
        <f t="shared" ref="AB16" si="3">SUM(B16:AA16)</f>
        <v>281420.75</v>
      </c>
      <c r="AC16" s="5">
        <f t="shared" si="1"/>
        <v>98497.26</v>
      </c>
    </row>
    <row r="17" spans="1:29" ht="15" customHeight="1" x14ac:dyDescent="0.25">
      <c r="A17" s="15">
        <f t="shared" si="2"/>
        <v>45892</v>
      </c>
      <c r="B17" s="5">
        <v>96298.75</v>
      </c>
      <c r="C17" s="5"/>
      <c r="D17" s="5">
        <v>50512</v>
      </c>
      <c r="E17" s="5"/>
      <c r="F17" s="5"/>
      <c r="G17" s="5"/>
      <c r="H17" s="5"/>
      <c r="I17" s="5"/>
      <c r="J17" s="5">
        <v>8908</v>
      </c>
      <c r="K17" s="5"/>
      <c r="L17" s="5"/>
      <c r="M17" s="5"/>
      <c r="N17" s="5">
        <v>1666</v>
      </c>
      <c r="O17" s="5"/>
      <c r="P17" s="5"/>
      <c r="Q17" s="5"/>
      <c r="R17" s="5"/>
      <c r="S17" s="5"/>
      <c r="T17" s="5">
        <v>51448.75</v>
      </c>
      <c r="U17" s="5">
        <v>-329.75</v>
      </c>
      <c r="V17" s="5"/>
      <c r="W17" s="5"/>
      <c r="X17" s="5"/>
      <c r="Y17" s="5">
        <v>11397</v>
      </c>
      <c r="Z17" s="5">
        <v>0</v>
      </c>
      <c r="AA17" s="5">
        <v>0</v>
      </c>
      <c r="AB17" s="5">
        <f t="shared" ref="AB17" si="4">SUM(B17:AA17)</f>
        <v>219900.75</v>
      </c>
      <c r="AC17" s="5">
        <f t="shared" si="1"/>
        <v>76965.259999999995</v>
      </c>
    </row>
    <row r="18" spans="1:29" ht="15" customHeight="1" x14ac:dyDescent="0.25">
      <c r="A18" s="15">
        <f t="shared" si="2"/>
        <v>45899</v>
      </c>
      <c r="B18" s="5">
        <v>84118.75</v>
      </c>
      <c r="C18" s="5"/>
      <c r="D18" s="5">
        <v>49601</v>
      </c>
      <c r="E18" s="5"/>
      <c r="F18" s="5"/>
      <c r="G18" s="5"/>
      <c r="H18" s="5"/>
      <c r="I18" s="5"/>
      <c r="J18" s="5">
        <v>-13707</v>
      </c>
      <c r="K18" s="5"/>
      <c r="L18" s="5"/>
      <c r="M18" s="5"/>
      <c r="N18" s="5">
        <v>34825</v>
      </c>
      <c r="O18" s="5"/>
      <c r="P18" s="5"/>
      <c r="Q18" s="5"/>
      <c r="R18" s="5"/>
      <c r="S18" s="5"/>
      <c r="T18" s="5">
        <v>13347.25</v>
      </c>
      <c r="U18" s="5">
        <v>10885</v>
      </c>
      <c r="V18" s="5"/>
      <c r="W18" s="5"/>
      <c r="X18" s="5"/>
      <c r="Y18" s="5">
        <v>15854</v>
      </c>
      <c r="Z18" s="5">
        <v>0</v>
      </c>
      <c r="AA18" s="5">
        <v>0</v>
      </c>
      <c r="AB18" s="5">
        <f t="shared" ref="AB18" si="5">SUM(B18:AA18)</f>
        <v>194924</v>
      </c>
      <c r="AC18" s="5">
        <f t="shared" ref="AC18" si="6">ROUND(AB18*0.35,2)</f>
        <v>68223.399999999994</v>
      </c>
    </row>
    <row r="19" spans="1:29" ht="15" customHeight="1" x14ac:dyDescent="0.25">
      <c r="A19" s="15">
        <f t="shared" si="2"/>
        <v>45906</v>
      </c>
      <c r="B19" s="5">
        <v>121835.25</v>
      </c>
      <c r="C19" s="5"/>
      <c r="D19" s="5">
        <v>77326</v>
      </c>
      <c r="E19" s="5"/>
      <c r="F19" s="5"/>
      <c r="G19" s="5"/>
      <c r="H19" s="5"/>
      <c r="I19" s="5"/>
      <c r="J19" s="5">
        <v>10606</v>
      </c>
      <c r="K19" s="5"/>
      <c r="L19" s="5"/>
      <c r="M19" s="5"/>
      <c r="N19" s="5">
        <v>23388</v>
      </c>
      <c r="O19" s="5"/>
      <c r="P19" s="5"/>
      <c r="Q19" s="5"/>
      <c r="R19" s="5"/>
      <c r="S19" s="5"/>
      <c r="T19" s="5">
        <v>25696</v>
      </c>
      <c r="U19" s="5">
        <v>8992.5</v>
      </c>
      <c r="V19" s="5"/>
      <c r="W19" s="5"/>
      <c r="X19" s="5"/>
      <c r="Y19" s="5">
        <v>3469</v>
      </c>
      <c r="Z19" s="5">
        <v>0</v>
      </c>
      <c r="AA19" s="5">
        <v>0</v>
      </c>
      <c r="AB19" s="5">
        <f t="shared" ref="AB19" si="7">SUM(B19:AA19)</f>
        <v>271312.75</v>
      </c>
      <c r="AC19" s="5">
        <f t="shared" ref="AC19" si="8">ROUND(AB19*0.35,2)</f>
        <v>94959.46</v>
      </c>
    </row>
    <row r="20" spans="1:29" ht="14.25" customHeight="1" x14ac:dyDescent="0.25">
      <c r="A20" s="11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</row>
    <row r="21" spans="1:29" ht="15" customHeight="1" thickBot="1" x14ac:dyDescent="0.3">
      <c r="B21" s="6">
        <f>SUM(B10:B20)</f>
        <v>928633.75</v>
      </c>
      <c r="C21" s="6">
        <f t="shared" ref="C21:AC21" si="9">SUM(C10:C20)</f>
        <v>0</v>
      </c>
      <c r="D21" s="6">
        <f t="shared" si="9"/>
        <v>464562</v>
      </c>
      <c r="E21" s="6">
        <f t="shared" si="9"/>
        <v>0</v>
      </c>
      <c r="F21" s="6">
        <f t="shared" si="9"/>
        <v>0</v>
      </c>
      <c r="G21" s="6">
        <f t="shared" si="9"/>
        <v>0</v>
      </c>
      <c r="H21" s="6">
        <f t="shared" si="9"/>
        <v>0</v>
      </c>
      <c r="I21" s="6">
        <f t="shared" si="9"/>
        <v>0</v>
      </c>
      <c r="J21" s="6">
        <f t="shared" si="9"/>
        <v>41901</v>
      </c>
      <c r="K21" s="6">
        <f t="shared" si="9"/>
        <v>0</v>
      </c>
      <c r="L21" s="6">
        <f t="shared" si="9"/>
        <v>0</v>
      </c>
      <c r="M21" s="6">
        <f t="shared" si="9"/>
        <v>0</v>
      </c>
      <c r="N21" s="6">
        <f t="shared" si="9"/>
        <v>275398</v>
      </c>
      <c r="O21" s="6">
        <f t="shared" si="9"/>
        <v>0</v>
      </c>
      <c r="P21" s="6">
        <f t="shared" si="9"/>
        <v>0</v>
      </c>
      <c r="Q21" s="6">
        <f t="shared" si="9"/>
        <v>0</v>
      </c>
      <c r="R21" s="6">
        <f t="shared" si="9"/>
        <v>0</v>
      </c>
      <c r="S21" s="6">
        <f t="shared" si="9"/>
        <v>0</v>
      </c>
      <c r="T21" s="6">
        <f t="shared" si="9"/>
        <v>314300.25</v>
      </c>
      <c r="U21" s="6">
        <f t="shared" si="9"/>
        <v>76685.25</v>
      </c>
      <c r="V21" s="6">
        <f t="shared" si="9"/>
        <v>0</v>
      </c>
      <c r="W21" s="6">
        <f t="shared" si="9"/>
        <v>0</v>
      </c>
      <c r="X21" s="6">
        <f t="shared" si="9"/>
        <v>0</v>
      </c>
      <c r="Y21" s="6">
        <f t="shared" si="9"/>
        <v>118145</v>
      </c>
      <c r="Z21" s="6">
        <f t="shared" si="9"/>
        <v>0</v>
      </c>
      <c r="AA21" s="6">
        <f t="shared" si="9"/>
        <v>0</v>
      </c>
      <c r="AB21" s="6">
        <f t="shared" si="9"/>
        <v>2219625.25</v>
      </c>
      <c r="AC21" s="6">
        <f t="shared" si="9"/>
        <v>776868.84</v>
      </c>
    </row>
    <row r="22" spans="1:29" ht="15" customHeight="1" thickTop="1" x14ac:dyDescent="0.25"/>
    <row r="23" spans="1:29" ht="15" customHeight="1" x14ac:dyDescent="0.25">
      <c r="A23" s="10" t="s">
        <v>32</v>
      </c>
    </row>
  </sheetData>
  <mergeCells count="2">
    <mergeCell ref="A1:AC1"/>
    <mergeCell ref="A8:AC8"/>
  </mergeCells>
  <pageMargins left="0.25" right="0.25" top="0.25" bottom="0.25" header="0" footer="0"/>
  <pageSetup paperSize="5" scale="90" orientation="landscape" r:id="rId1"/>
  <ignoredErrors>
    <ignoredError sqref="AB11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C23"/>
  <sheetViews>
    <sheetView workbookViewId="0">
      <pane ySplit="7" topLeftCell="A8" activePane="bottomLeft" state="frozen"/>
      <selection activeCell="P43" sqref="P43"/>
      <selection pane="bottomLeft" activeCell="A20" sqref="A20"/>
    </sheetView>
  </sheetViews>
  <sheetFormatPr defaultColWidth="10.7109375" defaultRowHeight="15" customHeight="1" x14ac:dyDescent="0.25"/>
  <cols>
    <col min="1" max="1" width="10.85546875" style="3" bestFit="1" customWidth="1"/>
    <col min="2" max="2" width="14.28515625" style="2" bestFit="1" customWidth="1"/>
    <col min="3" max="3" width="13.7109375" style="2" hidden="1" customWidth="1"/>
    <col min="4" max="4" width="14.7109375" style="2" customWidth="1"/>
    <col min="5" max="5" width="14.28515625" style="2" bestFit="1" customWidth="1"/>
    <col min="6" max="6" width="12.7109375" style="2" customWidth="1"/>
    <col min="7" max="7" width="12.7109375" style="2" hidden="1" customWidth="1"/>
    <col min="8" max="8" width="13.7109375" style="2" hidden="1" customWidth="1"/>
    <col min="9" max="9" width="15" style="2" customWidth="1"/>
    <col min="10" max="10" width="13.7109375" style="2" hidden="1" customWidth="1"/>
    <col min="11" max="11" width="13.7109375" style="2" customWidth="1"/>
    <col min="12" max="15" width="13.7109375" style="2" hidden="1" customWidth="1"/>
    <col min="16" max="16" width="14.28515625" style="2" hidden="1" customWidth="1"/>
    <col min="17" max="18" width="13.7109375" style="2" customWidth="1"/>
    <col min="19" max="19" width="13.7109375" style="2" hidden="1" customWidth="1"/>
    <col min="20" max="20" width="13.7109375" style="2" customWidth="1"/>
    <col min="21" max="21" width="14.28515625" style="2" hidden="1" customWidth="1"/>
    <col min="22" max="22" width="14.28515625" style="2" customWidth="1"/>
    <col min="23" max="23" width="14.28515625" style="2" hidden="1" customWidth="1"/>
    <col min="24" max="24" width="13.7109375" style="2" customWidth="1"/>
    <col min="25" max="27" width="13.7109375" style="2" hidden="1" customWidth="1"/>
    <col min="28" max="28" width="16.42578125" style="2" customWidth="1"/>
    <col min="29" max="29" width="14.5703125" style="2" customWidth="1"/>
    <col min="30" max="16384" width="10.7109375" style="2"/>
  </cols>
  <sheetData>
    <row r="1" spans="1:29" ht="15" customHeight="1" x14ac:dyDescent="0.25">
      <c r="A1" s="20" t="s">
        <v>22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</row>
    <row r="2" spans="1:29" ht="15" customHeight="1" x14ac:dyDescent="0.25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</row>
    <row r="3" spans="1:29" customFormat="1" ht="38.25" customHeight="1" x14ac:dyDescent="0.2">
      <c r="A3" s="7"/>
      <c r="B3" s="8" t="s">
        <v>0</v>
      </c>
      <c r="C3" s="9" t="s">
        <v>1</v>
      </c>
      <c r="D3" s="9" t="s">
        <v>2</v>
      </c>
      <c r="E3" s="9" t="s">
        <v>3</v>
      </c>
      <c r="F3" s="9" t="s">
        <v>30</v>
      </c>
      <c r="G3" s="9" t="s">
        <v>4</v>
      </c>
      <c r="H3" s="9" t="s">
        <v>5</v>
      </c>
      <c r="I3" s="9" t="s">
        <v>35</v>
      </c>
      <c r="J3" s="9" t="s">
        <v>6</v>
      </c>
      <c r="K3" s="9" t="s">
        <v>28</v>
      </c>
      <c r="L3" s="8" t="s">
        <v>25</v>
      </c>
      <c r="M3" s="8" t="s">
        <v>7</v>
      </c>
      <c r="N3" s="9" t="s">
        <v>8</v>
      </c>
      <c r="O3" s="9" t="s">
        <v>9</v>
      </c>
      <c r="P3" s="8" t="s">
        <v>10</v>
      </c>
      <c r="Q3" s="8" t="s">
        <v>11</v>
      </c>
      <c r="R3" s="9" t="s">
        <v>36</v>
      </c>
      <c r="S3" s="9" t="s">
        <v>12</v>
      </c>
      <c r="T3" s="9" t="s">
        <v>13</v>
      </c>
      <c r="U3" s="9" t="s">
        <v>14</v>
      </c>
      <c r="V3" s="9" t="s">
        <v>29</v>
      </c>
      <c r="W3" s="9" t="s">
        <v>37</v>
      </c>
      <c r="X3" s="9" t="s">
        <v>27</v>
      </c>
      <c r="Y3" s="9" t="s">
        <v>15</v>
      </c>
      <c r="Z3" s="9" t="s">
        <v>17</v>
      </c>
      <c r="AA3" s="9" t="s">
        <v>16</v>
      </c>
      <c r="AB3" s="8" t="s">
        <v>18</v>
      </c>
      <c r="AC3" s="8" t="s">
        <v>20</v>
      </c>
    </row>
    <row r="4" spans="1:29" s="4" customFormat="1" ht="15" customHeight="1" x14ac:dyDescent="0.25">
      <c r="A4" s="3"/>
      <c r="B4" s="4">
        <v>14</v>
      </c>
      <c r="D4" s="4">
        <v>1</v>
      </c>
      <c r="E4" s="4">
        <v>1</v>
      </c>
      <c r="F4" s="4">
        <v>1</v>
      </c>
      <c r="I4" s="4">
        <v>1</v>
      </c>
      <c r="K4" s="4">
        <v>1</v>
      </c>
      <c r="Q4" s="4">
        <v>9</v>
      </c>
      <c r="T4" s="4">
        <v>2</v>
      </c>
      <c r="V4" s="4">
        <v>1</v>
      </c>
      <c r="X4" s="4">
        <v>1</v>
      </c>
      <c r="AB4" s="4">
        <f>SUM(B4:AA4)</f>
        <v>32</v>
      </c>
    </row>
    <row r="6" spans="1:29" ht="15" customHeight="1" x14ac:dyDescent="0.25">
      <c r="A6" s="14" t="s">
        <v>33</v>
      </c>
      <c r="B6" s="5">
        <v>2195131</v>
      </c>
      <c r="C6" s="5">
        <v>0</v>
      </c>
      <c r="D6" s="5">
        <v>1049908</v>
      </c>
      <c r="E6" s="5">
        <v>493418.5</v>
      </c>
      <c r="F6" s="5">
        <v>68193.5</v>
      </c>
      <c r="G6" s="5">
        <v>0</v>
      </c>
      <c r="H6" s="5">
        <v>0</v>
      </c>
      <c r="I6" s="5">
        <v>33444</v>
      </c>
      <c r="J6" s="5">
        <v>0</v>
      </c>
      <c r="K6" s="5">
        <v>618481.46</v>
      </c>
      <c r="L6" s="5">
        <v>0</v>
      </c>
      <c r="M6" s="5">
        <v>0</v>
      </c>
      <c r="N6" s="5">
        <v>0</v>
      </c>
      <c r="O6" s="5">
        <v>0</v>
      </c>
      <c r="P6" s="5">
        <v>0</v>
      </c>
      <c r="Q6" s="5">
        <v>448282</v>
      </c>
      <c r="R6" s="5">
        <v>28485</v>
      </c>
      <c r="S6" s="5">
        <v>0</v>
      </c>
      <c r="T6" s="5">
        <v>662260.5</v>
      </c>
      <c r="U6" s="5">
        <v>0</v>
      </c>
      <c r="V6" s="5">
        <v>848365.21</v>
      </c>
      <c r="W6" s="5">
        <v>0</v>
      </c>
      <c r="X6" s="5">
        <v>213344.69</v>
      </c>
      <c r="Y6" s="5">
        <v>0</v>
      </c>
      <c r="Z6" s="5">
        <v>0</v>
      </c>
      <c r="AA6" s="5">
        <v>0</v>
      </c>
      <c r="AB6" s="5">
        <v>6659313.8600000003</v>
      </c>
      <c r="AC6" s="5">
        <v>2330759.85</v>
      </c>
    </row>
    <row r="8" spans="1:29" ht="15" customHeight="1" x14ac:dyDescent="0.25">
      <c r="A8" s="19" t="s">
        <v>31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</row>
    <row r="9" spans="1:29" ht="15" customHeight="1" x14ac:dyDescent="0.25">
      <c r="A9" s="11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</row>
    <row r="10" spans="1:29" ht="15" customHeight="1" x14ac:dyDescent="0.25">
      <c r="A10" s="15" t="str">
        <f>Mountaineer!A10</f>
        <v>7/5/2025 *</v>
      </c>
      <c r="B10" s="5">
        <v>13422.5</v>
      </c>
      <c r="C10" s="5">
        <v>0</v>
      </c>
      <c r="D10" s="5">
        <v>30103</v>
      </c>
      <c r="E10" s="5">
        <v>3470</v>
      </c>
      <c r="F10" s="5">
        <v>2815</v>
      </c>
      <c r="G10" s="5">
        <v>0</v>
      </c>
      <c r="H10" s="5">
        <v>0</v>
      </c>
      <c r="I10" s="5">
        <v>7026</v>
      </c>
      <c r="J10" s="5">
        <v>0</v>
      </c>
      <c r="K10" s="5">
        <v>12571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11190</v>
      </c>
      <c r="R10" s="5">
        <v>0</v>
      </c>
      <c r="S10" s="5">
        <v>0</v>
      </c>
      <c r="T10" s="5">
        <v>9220</v>
      </c>
      <c r="U10" s="5">
        <v>0</v>
      </c>
      <c r="V10" s="5">
        <v>19493.96</v>
      </c>
      <c r="W10" s="5">
        <v>0</v>
      </c>
      <c r="X10" s="5">
        <v>2356</v>
      </c>
      <c r="Y10" s="5">
        <v>0</v>
      </c>
      <c r="Z10" s="5">
        <v>0</v>
      </c>
      <c r="AA10" s="5">
        <v>0</v>
      </c>
      <c r="AB10" s="5">
        <f t="shared" ref="AB10:AB15" si="0">SUM(B10:AA10)</f>
        <v>111667.45999999999</v>
      </c>
      <c r="AC10" s="5">
        <f t="shared" ref="AC10:AC15" si="1">ROUND(AB10*0.35,2)</f>
        <v>39083.61</v>
      </c>
    </row>
    <row r="11" spans="1:29" ht="15" customHeight="1" x14ac:dyDescent="0.25">
      <c r="A11" s="15">
        <f>Mountaineer!A11</f>
        <v>45850</v>
      </c>
      <c r="B11" s="5">
        <v>55037.5</v>
      </c>
      <c r="C11" s="5"/>
      <c r="D11" s="5">
        <v>20969</v>
      </c>
      <c r="E11" s="5">
        <v>-477</v>
      </c>
      <c r="F11" s="5">
        <v>6766</v>
      </c>
      <c r="G11" s="5"/>
      <c r="H11" s="5"/>
      <c r="I11" s="5">
        <v>1034.5</v>
      </c>
      <c r="J11" s="5"/>
      <c r="K11" s="5">
        <v>28005</v>
      </c>
      <c r="L11" s="5"/>
      <c r="M11" s="5"/>
      <c r="N11" s="5"/>
      <c r="O11" s="5"/>
      <c r="P11" s="5"/>
      <c r="Q11" s="5">
        <v>11231</v>
      </c>
      <c r="R11" s="5">
        <v>495</v>
      </c>
      <c r="S11" s="5"/>
      <c r="T11" s="5">
        <v>10729</v>
      </c>
      <c r="U11" s="5"/>
      <c r="V11" s="5">
        <v>19369.28</v>
      </c>
      <c r="W11" s="5"/>
      <c r="X11" s="5">
        <v>6787</v>
      </c>
      <c r="Y11" s="5">
        <v>0</v>
      </c>
      <c r="Z11" s="5">
        <v>0</v>
      </c>
      <c r="AA11" s="5">
        <v>0</v>
      </c>
      <c r="AB11" s="5">
        <f t="shared" si="0"/>
        <v>159946.28</v>
      </c>
      <c r="AC11" s="5">
        <f t="shared" si="1"/>
        <v>55981.2</v>
      </c>
    </row>
    <row r="12" spans="1:29" ht="15" customHeight="1" x14ac:dyDescent="0.25">
      <c r="A12" s="15">
        <f t="shared" ref="A12:A19" si="2">A11+7</f>
        <v>45857</v>
      </c>
      <c r="B12" s="5">
        <v>72358</v>
      </c>
      <c r="C12" s="5"/>
      <c r="D12" s="5">
        <v>3826</v>
      </c>
      <c r="E12" s="5">
        <v>28549</v>
      </c>
      <c r="F12" s="5">
        <v>12940</v>
      </c>
      <c r="G12" s="5"/>
      <c r="H12" s="5"/>
      <c r="I12" s="5">
        <v>3715</v>
      </c>
      <c r="J12" s="5"/>
      <c r="K12" s="5">
        <v>35566</v>
      </c>
      <c r="L12" s="5"/>
      <c r="M12" s="5"/>
      <c r="N12" s="5"/>
      <c r="O12" s="5"/>
      <c r="P12" s="5"/>
      <c r="Q12" s="5">
        <v>8553</v>
      </c>
      <c r="R12" s="5">
        <v>770</v>
      </c>
      <c r="S12" s="5"/>
      <c r="T12" s="5">
        <v>16635</v>
      </c>
      <c r="U12" s="5"/>
      <c r="V12" s="5">
        <v>25612.58</v>
      </c>
      <c r="W12" s="5"/>
      <c r="X12" s="5">
        <v>3110</v>
      </c>
      <c r="Y12" s="5">
        <v>0</v>
      </c>
      <c r="Z12" s="5">
        <v>0</v>
      </c>
      <c r="AA12" s="5">
        <v>0</v>
      </c>
      <c r="AB12" s="5">
        <f t="shared" si="0"/>
        <v>211634.58000000002</v>
      </c>
      <c r="AC12" s="5">
        <f t="shared" si="1"/>
        <v>74072.100000000006</v>
      </c>
    </row>
    <row r="13" spans="1:29" ht="15" customHeight="1" x14ac:dyDescent="0.25">
      <c r="A13" s="15">
        <f t="shared" si="2"/>
        <v>45864</v>
      </c>
      <c r="B13" s="5">
        <v>49715</v>
      </c>
      <c r="C13" s="5"/>
      <c r="D13" s="5">
        <v>23630</v>
      </c>
      <c r="E13" s="5">
        <v>4860</v>
      </c>
      <c r="F13" s="5">
        <v>9824</v>
      </c>
      <c r="G13" s="5"/>
      <c r="H13" s="5"/>
      <c r="I13" s="5">
        <v>1366</v>
      </c>
      <c r="J13" s="5"/>
      <c r="K13" s="5">
        <v>21599</v>
      </c>
      <c r="L13" s="5"/>
      <c r="M13" s="5"/>
      <c r="N13" s="5"/>
      <c r="O13" s="5"/>
      <c r="P13" s="5"/>
      <c r="Q13" s="5">
        <v>11053</v>
      </c>
      <c r="R13" s="5">
        <v>825</v>
      </c>
      <c r="S13" s="5"/>
      <c r="T13" s="5">
        <v>9141</v>
      </c>
      <c r="U13" s="5"/>
      <c r="V13" s="5">
        <v>-705.98</v>
      </c>
      <c r="W13" s="5"/>
      <c r="X13" s="5">
        <v>6843</v>
      </c>
      <c r="Y13" s="5">
        <v>0</v>
      </c>
      <c r="Z13" s="5">
        <v>0</v>
      </c>
      <c r="AA13" s="5">
        <v>0</v>
      </c>
      <c r="AB13" s="5">
        <f t="shared" si="0"/>
        <v>138150.01999999999</v>
      </c>
      <c r="AC13" s="5">
        <f t="shared" si="1"/>
        <v>48352.51</v>
      </c>
    </row>
    <row r="14" spans="1:29" ht="15" customHeight="1" x14ac:dyDescent="0.25">
      <c r="A14" s="15">
        <f t="shared" si="2"/>
        <v>45871</v>
      </c>
      <c r="B14" s="5">
        <v>-48884.5</v>
      </c>
      <c r="C14" s="5"/>
      <c r="D14" s="5">
        <v>23005</v>
      </c>
      <c r="E14" s="5">
        <v>1939</v>
      </c>
      <c r="F14" s="5">
        <v>10909</v>
      </c>
      <c r="G14" s="5"/>
      <c r="H14" s="5"/>
      <c r="I14" s="5">
        <v>10689</v>
      </c>
      <c r="J14" s="5"/>
      <c r="K14" s="5">
        <v>41607</v>
      </c>
      <c r="L14" s="5"/>
      <c r="M14" s="5"/>
      <c r="N14" s="5"/>
      <c r="O14" s="5"/>
      <c r="P14" s="5"/>
      <c r="Q14" s="5">
        <v>9783</v>
      </c>
      <c r="R14" s="5">
        <v>620</v>
      </c>
      <c r="S14" s="5"/>
      <c r="T14" s="5">
        <v>15374</v>
      </c>
      <c r="U14" s="5"/>
      <c r="V14" s="5">
        <v>427.64</v>
      </c>
      <c r="W14" s="5"/>
      <c r="X14" s="5">
        <v>3363</v>
      </c>
      <c r="Y14" s="5">
        <v>0</v>
      </c>
      <c r="Z14" s="5">
        <v>0</v>
      </c>
      <c r="AA14" s="5">
        <v>0</v>
      </c>
      <c r="AB14" s="5">
        <f t="shared" si="0"/>
        <v>68832.14</v>
      </c>
      <c r="AC14" s="5">
        <f t="shared" si="1"/>
        <v>24091.25</v>
      </c>
    </row>
    <row r="15" spans="1:29" ht="15" customHeight="1" x14ac:dyDescent="0.25">
      <c r="A15" s="15">
        <f t="shared" si="2"/>
        <v>45878</v>
      </c>
      <c r="B15" s="5">
        <v>64054.5</v>
      </c>
      <c r="C15" s="5"/>
      <c r="D15" s="5">
        <v>39972</v>
      </c>
      <c r="E15" s="5">
        <v>28082</v>
      </c>
      <c r="F15" s="5">
        <v>299</v>
      </c>
      <c r="G15" s="5"/>
      <c r="H15" s="5"/>
      <c r="I15" s="5">
        <v>2164</v>
      </c>
      <c r="J15" s="5"/>
      <c r="K15" s="5">
        <v>25057</v>
      </c>
      <c r="L15" s="5"/>
      <c r="M15" s="5"/>
      <c r="N15" s="5"/>
      <c r="O15" s="5"/>
      <c r="P15" s="5"/>
      <c r="Q15" s="5">
        <v>9352</v>
      </c>
      <c r="R15" s="5">
        <v>615</v>
      </c>
      <c r="S15" s="5"/>
      <c r="T15" s="5">
        <v>5627</v>
      </c>
      <c r="U15" s="5"/>
      <c r="V15" s="5">
        <v>11073.35</v>
      </c>
      <c r="W15" s="5"/>
      <c r="X15" s="5">
        <v>5847</v>
      </c>
      <c r="Y15" s="5">
        <v>0</v>
      </c>
      <c r="Z15" s="5">
        <v>0</v>
      </c>
      <c r="AA15" s="5">
        <v>0</v>
      </c>
      <c r="AB15" s="5">
        <f t="shared" si="0"/>
        <v>192142.85</v>
      </c>
      <c r="AC15" s="5">
        <f t="shared" si="1"/>
        <v>67250</v>
      </c>
    </row>
    <row r="16" spans="1:29" ht="15" customHeight="1" x14ac:dyDescent="0.25">
      <c r="A16" s="15">
        <f t="shared" si="2"/>
        <v>45885</v>
      </c>
      <c r="B16" s="5">
        <v>27427.5</v>
      </c>
      <c r="C16" s="5"/>
      <c r="D16" s="5">
        <v>49786</v>
      </c>
      <c r="E16" s="5">
        <v>14058</v>
      </c>
      <c r="F16" s="5">
        <v>15819</v>
      </c>
      <c r="G16" s="5"/>
      <c r="H16" s="5"/>
      <c r="I16" s="5">
        <v>3730</v>
      </c>
      <c r="J16" s="5"/>
      <c r="K16" s="5">
        <v>4930</v>
      </c>
      <c r="L16" s="5"/>
      <c r="M16" s="5"/>
      <c r="N16" s="5"/>
      <c r="O16" s="5"/>
      <c r="P16" s="5"/>
      <c r="Q16" s="5">
        <v>10092</v>
      </c>
      <c r="R16" s="5">
        <v>480</v>
      </c>
      <c r="S16" s="5"/>
      <c r="T16" s="5">
        <v>3583</v>
      </c>
      <c r="U16" s="5"/>
      <c r="V16" s="5">
        <v>14888.36</v>
      </c>
      <c r="W16" s="5"/>
      <c r="X16" s="5">
        <v>10372</v>
      </c>
      <c r="Y16" s="5">
        <v>0</v>
      </c>
      <c r="Z16" s="5">
        <v>0</v>
      </c>
      <c r="AA16" s="5">
        <v>0</v>
      </c>
      <c r="AB16" s="5">
        <f t="shared" ref="AB16" si="3">SUM(B16:AA16)</f>
        <v>155165.85999999999</v>
      </c>
      <c r="AC16" s="5">
        <f t="shared" ref="AC16" si="4">ROUND(AB16*0.35,2)</f>
        <v>54308.05</v>
      </c>
    </row>
    <row r="17" spans="1:29" ht="15" customHeight="1" x14ac:dyDescent="0.25">
      <c r="A17" s="15">
        <f t="shared" si="2"/>
        <v>45892</v>
      </c>
      <c r="B17" s="5">
        <v>48252</v>
      </c>
      <c r="C17" s="5"/>
      <c r="D17" s="5">
        <v>39380</v>
      </c>
      <c r="E17" s="5">
        <v>7960</v>
      </c>
      <c r="F17" s="5">
        <v>11981</v>
      </c>
      <c r="G17" s="5"/>
      <c r="H17" s="5"/>
      <c r="I17" s="5">
        <v>2288</v>
      </c>
      <c r="J17" s="5"/>
      <c r="K17" s="5">
        <v>12561</v>
      </c>
      <c r="L17" s="5"/>
      <c r="M17" s="5"/>
      <c r="N17" s="5"/>
      <c r="O17" s="5"/>
      <c r="P17" s="5"/>
      <c r="Q17" s="5">
        <v>9079</v>
      </c>
      <c r="R17" s="5">
        <v>560</v>
      </c>
      <c r="S17" s="5"/>
      <c r="T17" s="5">
        <v>18127</v>
      </c>
      <c r="U17" s="5"/>
      <c r="V17" s="5">
        <v>12046.43</v>
      </c>
      <c r="W17" s="5"/>
      <c r="X17" s="5">
        <v>-740</v>
      </c>
      <c r="Y17" s="5">
        <v>0</v>
      </c>
      <c r="Z17" s="5">
        <v>0</v>
      </c>
      <c r="AA17" s="5">
        <v>0</v>
      </c>
      <c r="AB17" s="5">
        <f t="shared" ref="AB17" si="5">SUM(B17:AA17)</f>
        <v>161494.43</v>
      </c>
      <c r="AC17" s="5">
        <f t="shared" ref="AC17" si="6">ROUND(AB17*0.35,2)</f>
        <v>56523.05</v>
      </c>
    </row>
    <row r="18" spans="1:29" ht="15" customHeight="1" x14ac:dyDescent="0.25">
      <c r="A18" s="15">
        <f t="shared" si="2"/>
        <v>45899</v>
      </c>
      <c r="B18" s="5">
        <v>21324.5</v>
      </c>
      <c r="C18" s="5"/>
      <c r="D18" s="5">
        <v>31440</v>
      </c>
      <c r="E18" s="5">
        <v>26690</v>
      </c>
      <c r="F18" s="5">
        <v>6002</v>
      </c>
      <c r="G18" s="5"/>
      <c r="H18" s="5"/>
      <c r="I18" s="5">
        <v>35</v>
      </c>
      <c r="J18" s="5"/>
      <c r="K18" s="5">
        <v>34577</v>
      </c>
      <c r="L18" s="5"/>
      <c r="M18" s="5"/>
      <c r="N18" s="5"/>
      <c r="O18" s="5"/>
      <c r="P18" s="5"/>
      <c r="Q18" s="5">
        <v>8179</v>
      </c>
      <c r="R18" s="5">
        <v>520</v>
      </c>
      <c r="S18" s="5"/>
      <c r="T18" s="5">
        <v>14696</v>
      </c>
      <c r="U18" s="5"/>
      <c r="V18" s="5">
        <v>26793.599999999999</v>
      </c>
      <c r="W18" s="5"/>
      <c r="X18" s="5">
        <v>0</v>
      </c>
      <c r="Y18" s="5">
        <v>0</v>
      </c>
      <c r="Z18" s="5">
        <v>0</v>
      </c>
      <c r="AA18" s="5">
        <v>0</v>
      </c>
      <c r="AB18" s="5">
        <f t="shared" ref="AB18" si="7">SUM(B18:AA18)</f>
        <v>170257.1</v>
      </c>
      <c r="AC18" s="5">
        <f t="shared" ref="AC18" si="8">ROUND(AB18*0.35,2)</f>
        <v>59589.99</v>
      </c>
    </row>
    <row r="19" spans="1:29" ht="15" customHeight="1" x14ac:dyDescent="0.25">
      <c r="A19" s="15">
        <f t="shared" si="2"/>
        <v>45906</v>
      </c>
      <c r="B19" s="5">
        <v>50155.5</v>
      </c>
      <c r="C19" s="5"/>
      <c r="D19" s="5">
        <v>-3496</v>
      </c>
      <c r="E19" s="5">
        <v>184</v>
      </c>
      <c r="F19" s="5">
        <v>10325</v>
      </c>
      <c r="G19" s="5"/>
      <c r="H19" s="5"/>
      <c r="I19" s="5">
        <v>1302</v>
      </c>
      <c r="J19" s="5"/>
      <c r="K19" s="5">
        <v>25028</v>
      </c>
      <c r="L19" s="5"/>
      <c r="M19" s="5"/>
      <c r="N19" s="5"/>
      <c r="O19" s="5"/>
      <c r="P19" s="5"/>
      <c r="Q19" s="5">
        <v>6971</v>
      </c>
      <c r="R19" s="5">
        <v>360</v>
      </c>
      <c r="S19" s="5"/>
      <c r="T19" s="5">
        <v>9194</v>
      </c>
      <c r="U19" s="5"/>
      <c r="V19" s="5">
        <v>31887.98</v>
      </c>
      <c r="W19" s="5"/>
      <c r="X19" s="5">
        <v>1641</v>
      </c>
      <c r="Y19" s="5">
        <v>0</v>
      </c>
      <c r="Z19" s="5">
        <v>0</v>
      </c>
      <c r="AA19" s="5">
        <v>0</v>
      </c>
      <c r="AB19" s="5">
        <f t="shared" ref="AB19" si="9">SUM(B19:AA19)</f>
        <v>133552.48000000001</v>
      </c>
      <c r="AC19" s="5">
        <f t="shared" ref="AC19" si="10">ROUND(AB19*0.35,2)</f>
        <v>46743.37</v>
      </c>
    </row>
    <row r="20" spans="1:29" ht="14.25" customHeight="1" x14ac:dyDescent="0.25">
      <c r="A20" s="11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</row>
    <row r="21" spans="1:29" ht="15" customHeight="1" thickBot="1" x14ac:dyDescent="0.3">
      <c r="B21" s="6">
        <f>SUM(B10:B20)</f>
        <v>352862.5</v>
      </c>
      <c r="C21" s="6">
        <f>SUM(C10:C20)</f>
        <v>0</v>
      </c>
      <c r="D21" s="6">
        <f>SUM(D10:D20)</f>
        <v>258615</v>
      </c>
      <c r="E21" s="6">
        <f>SUM(E10:E20)</f>
        <v>115315</v>
      </c>
      <c r="F21" s="6">
        <f>SUM(F10:F20)</f>
        <v>87680</v>
      </c>
      <c r="G21" s="6">
        <f>SUM(G10:G20)</f>
        <v>0</v>
      </c>
      <c r="H21" s="6">
        <f>SUM(H10:H20)</f>
        <v>0</v>
      </c>
      <c r="I21" s="6">
        <f>SUM(I10:I20)</f>
        <v>33349.5</v>
      </c>
      <c r="J21" s="6">
        <f>SUM(J10:J20)</f>
        <v>0</v>
      </c>
      <c r="K21" s="6">
        <f>SUM(K10:K20)</f>
        <v>241501</v>
      </c>
      <c r="L21" s="6">
        <f>SUM(L10:L20)</f>
        <v>0</v>
      </c>
      <c r="M21" s="6">
        <f>SUM(M10:M20)</f>
        <v>0</v>
      </c>
      <c r="N21" s="6">
        <f>SUM(N10:N20)</f>
        <v>0</v>
      </c>
      <c r="O21" s="6">
        <f>SUM(O10:O20)</f>
        <v>0</v>
      </c>
      <c r="P21" s="6">
        <f>SUM(P10:P20)</f>
        <v>0</v>
      </c>
      <c r="Q21" s="6">
        <f>SUM(Q10:Q20)</f>
        <v>95483</v>
      </c>
      <c r="R21" s="6">
        <f>SUM(R10:R20)</f>
        <v>5245</v>
      </c>
      <c r="S21" s="6">
        <f>SUM(S10:S20)</f>
        <v>0</v>
      </c>
      <c r="T21" s="6">
        <f>SUM(T10:T20)</f>
        <v>112326</v>
      </c>
      <c r="U21" s="6">
        <f>SUM(U10:U20)</f>
        <v>0</v>
      </c>
      <c r="V21" s="6">
        <f>SUM(V10:V20)</f>
        <v>160887.20000000001</v>
      </c>
      <c r="W21" s="6">
        <f>SUM(W10:W20)</f>
        <v>0</v>
      </c>
      <c r="X21" s="6">
        <f>SUM(X10:X20)</f>
        <v>39579</v>
      </c>
      <c r="Y21" s="6">
        <f>SUM(Y10:Y20)</f>
        <v>0</v>
      </c>
      <c r="Z21" s="6">
        <f>SUM(Z10:Z20)</f>
        <v>0</v>
      </c>
      <c r="AA21" s="6">
        <f>SUM(AA10:AA20)</f>
        <v>0</v>
      </c>
      <c r="AB21" s="6">
        <f>SUM(AB10:AB20)</f>
        <v>1502843.2</v>
      </c>
      <c r="AC21" s="6">
        <f>SUM(AC10:AC20)</f>
        <v>525995.13</v>
      </c>
    </row>
    <row r="22" spans="1:29" ht="15" customHeight="1" thickTop="1" x14ac:dyDescent="0.25"/>
    <row r="23" spans="1:29" ht="15" customHeight="1" x14ac:dyDescent="0.25">
      <c r="A23" s="10" t="s">
        <v>32</v>
      </c>
    </row>
  </sheetData>
  <mergeCells count="2">
    <mergeCell ref="A1:AC1"/>
    <mergeCell ref="A8:AC8"/>
  </mergeCells>
  <pageMargins left="0.25" right="0.25" top="0.25" bottom="0.25" header="0" footer="0"/>
  <pageSetup paperSize="5" scale="9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C23"/>
  <sheetViews>
    <sheetView workbookViewId="0">
      <pane ySplit="7" topLeftCell="A8" activePane="bottomLeft" state="frozen"/>
      <selection activeCell="P43" sqref="P43"/>
      <selection pane="bottomLeft" activeCell="A20" sqref="A20"/>
    </sheetView>
  </sheetViews>
  <sheetFormatPr defaultColWidth="10.7109375" defaultRowHeight="15" customHeight="1" x14ac:dyDescent="0.25"/>
  <cols>
    <col min="1" max="1" width="10.85546875" style="3" bestFit="1" customWidth="1"/>
    <col min="2" max="2" width="14.28515625" style="2" bestFit="1" customWidth="1"/>
    <col min="3" max="3" width="13.7109375" style="2" hidden="1" customWidth="1"/>
    <col min="4" max="4" width="13.7109375" style="2" customWidth="1"/>
    <col min="5" max="5" width="14.28515625" style="2" bestFit="1" customWidth="1"/>
    <col min="6" max="7" width="12.7109375" style="2" hidden="1" customWidth="1"/>
    <col min="8" max="8" width="13.7109375" style="2" hidden="1" customWidth="1"/>
    <col min="9" max="9" width="15" style="2" hidden="1" customWidth="1"/>
    <col min="10" max="10" width="13.7109375" style="2" hidden="1" customWidth="1"/>
    <col min="11" max="11" width="14.7109375" style="2" customWidth="1"/>
    <col min="12" max="12" width="13.7109375" style="2" hidden="1" customWidth="1"/>
    <col min="13" max="13" width="15" style="2" customWidth="1"/>
    <col min="14" max="15" width="13.7109375" style="2" hidden="1" customWidth="1"/>
    <col min="16" max="16" width="14.28515625" style="2" hidden="1" customWidth="1"/>
    <col min="17" max="18" width="13.7109375" style="2" customWidth="1"/>
    <col min="19" max="19" width="1.5703125" style="2" hidden="1" customWidth="1"/>
    <col min="20" max="20" width="17.42578125" style="2" customWidth="1"/>
    <col min="21" max="22" width="14.28515625" style="2" hidden="1" customWidth="1"/>
    <col min="23" max="23" width="14.28515625" style="2" customWidth="1"/>
    <col min="24" max="24" width="13.7109375" style="2" customWidth="1"/>
    <col min="25" max="27" width="13.7109375" style="2" hidden="1" customWidth="1"/>
    <col min="28" max="28" width="15.28515625" style="2" bestFit="1" customWidth="1"/>
    <col min="29" max="29" width="15.5703125" style="2" customWidth="1"/>
    <col min="30" max="16384" width="10.7109375" style="2"/>
  </cols>
  <sheetData>
    <row r="1" spans="1:29" ht="15" customHeight="1" x14ac:dyDescent="0.25">
      <c r="A1" s="20" t="s">
        <v>21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</row>
    <row r="2" spans="1:29" ht="15" customHeight="1" x14ac:dyDescent="0.25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</row>
    <row r="3" spans="1:29" customFormat="1" ht="38.25" customHeight="1" x14ac:dyDescent="0.2">
      <c r="A3" s="7"/>
      <c r="B3" s="8" t="s">
        <v>0</v>
      </c>
      <c r="C3" s="9" t="s">
        <v>1</v>
      </c>
      <c r="D3" s="9" t="s">
        <v>2</v>
      </c>
      <c r="E3" s="9" t="s">
        <v>3</v>
      </c>
      <c r="F3" s="9" t="s">
        <v>30</v>
      </c>
      <c r="G3" s="9" t="s">
        <v>4</v>
      </c>
      <c r="H3" s="9" t="s">
        <v>5</v>
      </c>
      <c r="I3" s="9" t="s">
        <v>35</v>
      </c>
      <c r="J3" s="9" t="s">
        <v>6</v>
      </c>
      <c r="K3" s="9" t="s">
        <v>28</v>
      </c>
      <c r="L3" s="8" t="s">
        <v>25</v>
      </c>
      <c r="M3" s="8" t="s">
        <v>7</v>
      </c>
      <c r="N3" s="9" t="s">
        <v>8</v>
      </c>
      <c r="O3" s="9" t="s">
        <v>9</v>
      </c>
      <c r="P3" s="8" t="s">
        <v>10</v>
      </c>
      <c r="Q3" s="8" t="s">
        <v>11</v>
      </c>
      <c r="R3" s="9" t="s">
        <v>36</v>
      </c>
      <c r="S3" s="9" t="s">
        <v>12</v>
      </c>
      <c r="T3" s="9" t="s">
        <v>13</v>
      </c>
      <c r="U3" s="9" t="s">
        <v>14</v>
      </c>
      <c r="V3" s="9" t="s">
        <v>29</v>
      </c>
      <c r="W3" s="9" t="s">
        <v>37</v>
      </c>
      <c r="X3" s="9" t="s">
        <v>27</v>
      </c>
      <c r="Y3" s="9" t="s">
        <v>15</v>
      </c>
      <c r="Z3" s="9" t="s">
        <v>17</v>
      </c>
      <c r="AA3" s="9" t="s">
        <v>16</v>
      </c>
      <c r="AB3" s="8" t="s">
        <v>18</v>
      </c>
      <c r="AC3" s="8" t="s">
        <v>20</v>
      </c>
    </row>
    <row r="4" spans="1:29" s="4" customFormat="1" ht="15" customHeight="1" x14ac:dyDescent="0.25">
      <c r="A4" s="3"/>
      <c r="B4" s="4">
        <v>22</v>
      </c>
      <c r="D4" s="4">
        <v>1</v>
      </c>
      <c r="E4" s="4">
        <v>2</v>
      </c>
      <c r="K4" s="4">
        <v>2</v>
      </c>
      <c r="M4" s="4">
        <v>2</v>
      </c>
      <c r="Q4" s="4">
        <v>10</v>
      </c>
      <c r="T4" s="4">
        <v>4</v>
      </c>
      <c r="W4" s="4">
        <v>1</v>
      </c>
      <c r="X4" s="4">
        <v>2</v>
      </c>
      <c r="AB4" s="4">
        <f>SUM(B4:AA4)</f>
        <v>46</v>
      </c>
    </row>
    <row r="6" spans="1:29" ht="15" customHeight="1" x14ac:dyDescent="0.25">
      <c r="A6" s="14" t="s">
        <v>33</v>
      </c>
      <c r="B6" s="5">
        <v>5488300.7699999996</v>
      </c>
      <c r="C6" s="5">
        <v>0</v>
      </c>
      <c r="D6" s="5">
        <v>731552.64</v>
      </c>
      <c r="E6" s="5">
        <v>1012496</v>
      </c>
      <c r="F6" s="5">
        <v>0</v>
      </c>
      <c r="G6" s="5">
        <v>0</v>
      </c>
      <c r="H6" s="5">
        <v>0</v>
      </c>
      <c r="I6" s="5">
        <v>0</v>
      </c>
      <c r="J6" s="5">
        <v>0</v>
      </c>
      <c r="K6" s="5">
        <v>886488</v>
      </c>
      <c r="L6" s="5">
        <v>0</v>
      </c>
      <c r="M6" s="5">
        <v>3485339.3</v>
      </c>
      <c r="N6" s="5">
        <v>0</v>
      </c>
      <c r="O6" s="5">
        <v>0</v>
      </c>
      <c r="P6" s="5">
        <v>0</v>
      </c>
      <c r="Q6" s="5">
        <v>860309</v>
      </c>
      <c r="R6" s="5">
        <v>0</v>
      </c>
      <c r="S6" s="5">
        <v>0</v>
      </c>
      <c r="T6" s="5">
        <v>2293424.25</v>
      </c>
      <c r="U6" s="5">
        <v>0</v>
      </c>
      <c r="V6" s="5">
        <v>0</v>
      </c>
      <c r="W6" s="5">
        <v>491433.52</v>
      </c>
      <c r="X6" s="5">
        <v>591640</v>
      </c>
      <c r="Y6" s="5">
        <v>0</v>
      </c>
      <c r="Z6" s="5">
        <v>0</v>
      </c>
      <c r="AA6" s="5">
        <v>0</v>
      </c>
      <c r="AB6" s="5">
        <v>15840983.48</v>
      </c>
      <c r="AC6" s="5">
        <v>5544344.2800000003</v>
      </c>
    </row>
    <row r="8" spans="1:29" ht="15" customHeight="1" x14ac:dyDescent="0.25">
      <c r="A8" s="19" t="s">
        <v>31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</row>
    <row r="9" spans="1:29" ht="15" customHeight="1" x14ac:dyDescent="0.25">
      <c r="A9" s="11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</row>
    <row r="10" spans="1:29" ht="15" customHeight="1" x14ac:dyDescent="0.25">
      <c r="A10" s="15" t="str">
        <f>Mountaineer!A10</f>
        <v>7/5/2025 *</v>
      </c>
      <c r="B10" s="5">
        <v>40041.75</v>
      </c>
      <c r="C10" s="5">
        <v>0</v>
      </c>
      <c r="D10" s="5">
        <v>25491</v>
      </c>
      <c r="E10" s="5">
        <v>27906</v>
      </c>
      <c r="F10" s="5">
        <v>0</v>
      </c>
      <c r="G10" s="5">
        <v>0</v>
      </c>
      <c r="H10" s="5">
        <v>0</v>
      </c>
      <c r="I10" s="5">
        <v>0</v>
      </c>
      <c r="J10" s="5">
        <v>0</v>
      </c>
      <c r="K10" s="5">
        <v>-1053</v>
      </c>
      <c r="L10" s="5">
        <v>0</v>
      </c>
      <c r="M10" s="5">
        <v>20017.5</v>
      </c>
      <c r="N10" s="5">
        <v>0</v>
      </c>
      <c r="O10" s="5">
        <v>0</v>
      </c>
      <c r="P10" s="5">
        <v>0</v>
      </c>
      <c r="Q10" s="5">
        <v>14234</v>
      </c>
      <c r="R10" s="5">
        <v>0</v>
      </c>
      <c r="S10" s="5">
        <v>0</v>
      </c>
      <c r="T10" s="5">
        <v>32709</v>
      </c>
      <c r="U10" s="5">
        <v>0</v>
      </c>
      <c r="V10" s="5">
        <v>0</v>
      </c>
      <c r="W10" s="5">
        <v>9523.5</v>
      </c>
      <c r="X10" s="5">
        <v>13356</v>
      </c>
      <c r="Y10" s="5">
        <v>0</v>
      </c>
      <c r="Z10" s="5">
        <v>0</v>
      </c>
      <c r="AA10" s="5">
        <v>0</v>
      </c>
      <c r="AB10" s="5">
        <f t="shared" ref="AB10:AB15" si="0">SUM(B10:AA10)</f>
        <v>182225.75</v>
      </c>
      <c r="AC10" s="5">
        <f t="shared" ref="AC10:AC15" si="1">ROUND(AB10*0.35,2)</f>
        <v>63779.01</v>
      </c>
    </row>
    <row r="11" spans="1:29" ht="15" customHeight="1" x14ac:dyDescent="0.25">
      <c r="A11" s="15">
        <f>Mountaineer!A11</f>
        <v>45850</v>
      </c>
      <c r="B11" s="5">
        <v>-5413.75</v>
      </c>
      <c r="C11" s="5"/>
      <c r="D11" s="5">
        <v>-2880</v>
      </c>
      <c r="E11" s="5">
        <v>36330</v>
      </c>
      <c r="F11" s="5"/>
      <c r="G11" s="5"/>
      <c r="H11" s="5"/>
      <c r="I11" s="5"/>
      <c r="J11" s="5"/>
      <c r="K11" s="5">
        <v>33252</v>
      </c>
      <c r="L11" s="5"/>
      <c r="M11" s="5">
        <v>9820.75</v>
      </c>
      <c r="N11" s="5"/>
      <c r="O11" s="5"/>
      <c r="P11" s="5"/>
      <c r="Q11" s="5">
        <v>13623</v>
      </c>
      <c r="R11" s="5">
        <v>0</v>
      </c>
      <c r="S11" s="5"/>
      <c r="T11" s="5">
        <v>45545</v>
      </c>
      <c r="U11" s="5"/>
      <c r="V11" s="5"/>
      <c r="W11" s="5">
        <v>6375</v>
      </c>
      <c r="X11" s="5">
        <v>10978</v>
      </c>
      <c r="Y11" s="5">
        <v>0</v>
      </c>
      <c r="Z11" s="5">
        <v>0</v>
      </c>
      <c r="AA11" s="5">
        <v>0</v>
      </c>
      <c r="AB11" s="5">
        <f t="shared" si="0"/>
        <v>147630</v>
      </c>
      <c r="AC11" s="5">
        <f t="shared" si="1"/>
        <v>51670.5</v>
      </c>
    </row>
    <row r="12" spans="1:29" ht="15" customHeight="1" x14ac:dyDescent="0.25">
      <c r="A12" s="15">
        <f t="shared" ref="A12:A19" si="2">A11+7</f>
        <v>45857</v>
      </c>
      <c r="B12" s="5">
        <v>128911.25</v>
      </c>
      <c r="C12" s="5"/>
      <c r="D12" s="5">
        <v>8166</v>
      </c>
      <c r="E12" s="5">
        <v>25927</v>
      </c>
      <c r="F12" s="5"/>
      <c r="G12" s="5"/>
      <c r="H12" s="5"/>
      <c r="I12" s="5"/>
      <c r="J12" s="5"/>
      <c r="K12" s="5">
        <v>22563</v>
      </c>
      <c r="L12" s="5"/>
      <c r="M12" s="5">
        <v>46772.5</v>
      </c>
      <c r="N12" s="5"/>
      <c r="O12" s="5"/>
      <c r="P12" s="5"/>
      <c r="Q12" s="5">
        <v>13520</v>
      </c>
      <c r="R12" s="5">
        <v>0</v>
      </c>
      <c r="S12" s="5"/>
      <c r="T12" s="5">
        <v>42294</v>
      </c>
      <c r="U12" s="5"/>
      <c r="V12" s="5"/>
      <c r="W12" s="5">
        <v>19565</v>
      </c>
      <c r="X12" s="5">
        <v>7401</v>
      </c>
      <c r="Y12" s="5">
        <v>0</v>
      </c>
      <c r="Z12" s="5">
        <v>0</v>
      </c>
      <c r="AA12" s="5">
        <v>0</v>
      </c>
      <c r="AB12" s="5">
        <f t="shared" si="0"/>
        <v>315119.75</v>
      </c>
      <c r="AC12" s="5">
        <f t="shared" si="1"/>
        <v>110291.91</v>
      </c>
    </row>
    <row r="13" spans="1:29" ht="15" customHeight="1" x14ac:dyDescent="0.25">
      <c r="A13" s="15">
        <f t="shared" si="2"/>
        <v>45864</v>
      </c>
      <c r="B13" s="5">
        <v>120315.75</v>
      </c>
      <c r="C13" s="5"/>
      <c r="D13" s="5">
        <v>29766</v>
      </c>
      <c r="E13" s="5">
        <v>11560</v>
      </c>
      <c r="F13" s="5"/>
      <c r="G13" s="5"/>
      <c r="H13" s="5"/>
      <c r="I13" s="5"/>
      <c r="J13" s="5"/>
      <c r="K13" s="5">
        <v>24850</v>
      </c>
      <c r="L13" s="5"/>
      <c r="M13" s="5">
        <v>-3002.5</v>
      </c>
      <c r="N13" s="5"/>
      <c r="O13" s="5"/>
      <c r="P13" s="5"/>
      <c r="Q13" s="5">
        <v>16185</v>
      </c>
      <c r="R13" s="5">
        <v>0</v>
      </c>
      <c r="S13" s="5"/>
      <c r="T13" s="5">
        <v>32526</v>
      </c>
      <c r="U13" s="5"/>
      <c r="V13" s="5"/>
      <c r="W13" s="5">
        <v>10034</v>
      </c>
      <c r="X13" s="5">
        <v>17298</v>
      </c>
      <c r="Y13" s="5">
        <v>0</v>
      </c>
      <c r="Z13" s="5">
        <v>0</v>
      </c>
      <c r="AA13" s="5">
        <v>0</v>
      </c>
      <c r="AB13" s="5">
        <f t="shared" si="0"/>
        <v>259532.25</v>
      </c>
      <c r="AC13" s="5">
        <f t="shared" si="1"/>
        <v>90836.29</v>
      </c>
    </row>
    <row r="14" spans="1:29" ht="15" customHeight="1" x14ac:dyDescent="0.25">
      <c r="A14" s="15">
        <f t="shared" si="2"/>
        <v>45871</v>
      </c>
      <c r="B14" s="5">
        <v>157498.25</v>
      </c>
      <c r="C14" s="5"/>
      <c r="D14" s="5">
        <v>1021</v>
      </c>
      <c r="E14" s="5">
        <v>6906</v>
      </c>
      <c r="F14" s="5"/>
      <c r="G14" s="5"/>
      <c r="H14" s="5"/>
      <c r="I14" s="5"/>
      <c r="J14" s="5"/>
      <c r="K14" s="5">
        <v>9401</v>
      </c>
      <c r="L14" s="5"/>
      <c r="M14" s="5">
        <v>22762.5</v>
      </c>
      <c r="N14" s="5"/>
      <c r="O14" s="5"/>
      <c r="P14" s="5"/>
      <c r="Q14" s="5">
        <v>14461</v>
      </c>
      <c r="R14" s="5">
        <v>0</v>
      </c>
      <c r="S14" s="5"/>
      <c r="T14" s="5">
        <v>59371.26</v>
      </c>
      <c r="U14" s="5"/>
      <c r="V14" s="5"/>
      <c r="W14" s="5">
        <v>19937</v>
      </c>
      <c r="X14" s="5">
        <v>-9188</v>
      </c>
      <c r="Y14" s="5">
        <v>0</v>
      </c>
      <c r="Z14" s="5">
        <v>0</v>
      </c>
      <c r="AA14" s="5">
        <v>0</v>
      </c>
      <c r="AB14" s="5">
        <f t="shared" si="0"/>
        <v>282170.01</v>
      </c>
      <c r="AC14" s="5">
        <f t="shared" si="1"/>
        <v>98759.5</v>
      </c>
    </row>
    <row r="15" spans="1:29" ht="15" customHeight="1" x14ac:dyDescent="0.25">
      <c r="A15" s="15">
        <f t="shared" si="2"/>
        <v>45878</v>
      </c>
      <c r="B15" s="5">
        <v>124513.25</v>
      </c>
      <c r="C15" s="5"/>
      <c r="D15" s="5">
        <v>178</v>
      </c>
      <c r="E15" s="5">
        <v>29066</v>
      </c>
      <c r="F15" s="5"/>
      <c r="G15" s="5"/>
      <c r="H15" s="5"/>
      <c r="I15" s="5"/>
      <c r="J15" s="5"/>
      <c r="K15" s="5">
        <v>34224</v>
      </c>
      <c r="L15" s="5"/>
      <c r="M15" s="5">
        <v>39549</v>
      </c>
      <c r="N15" s="5"/>
      <c r="O15" s="5"/>
      <c r="P15" s="5"/>
      <c r="Q15" s="5">
        <v>13878</v>
      </c>
      <c r="R15" s="5">
        <v>0</v>
      </c>
      <c r="S15" s="5"/>
      <c r="T15" s="5">
        <v>44766</v>
      </c>
      <c r="U15" s="5"/>
      <c r="V15" s="5"/>
      <c r="W15" s="5">
        <v>12162.5</v>
      </c>
      <c r="X15" s="5">
        <v>3540</v>
      </c>
      <c r="Y15" s="5">
        <v>0</v>
      </c>
      <c r="Z15" s="5">
        <v>0</v>
      </c>
      <c r="AA15" s="5">
        <v>0</v>
      </c>
      <c r="AB15" s="5">
        <f t="shared" si="0"/>
        <v>301876.75</v>
      </c>
      <c r="AC15" s="5">
        <f t="shared" si="1"/>
        <v>105656.86</v>
      </c>
    </row>
    <row r="16" spans="1:29" ht="15" customHeight="1" x14ac:dyDescent="0.25">
      <c r="A16" s="15">
        <f t="shared" si="2"/>
        <v>45885</v>
      </c>
      <c r="B16" s="5">
        <v>170825</v>
      </c>
      <c r="C16" s="5"/>
      <c r="D16" s="5">
        <v>3541</v>
      </c>
      <c r="E16" s="5">
        <v>29403</v>
      </c>
      <c r="F16" s="5"/>
      <c r="G16" s="5"/>
      <c r="H16" s="5"/>
      <c r="I16" s="5"/>
      <c r="J16" s="5"/>
      <c r="K16" s="5">
        <v>27804</v>
      </c>
      <c r="L16" s="5"/>
      <c r="M16" s="5">
        <v>14557.75</v>
      </c>
      <c r="N16" s="5"/>
      <c r="O16" s="5"/>
      <c r="P16" s="5"/>
      <c r="Q16" s="5">
        <v>12484</v>
      </c>
      <c r="R16" s="5">
        <v>0</v>
      </c>
      <c r="S16" s="5"/>
      <c r="T16" s="5">
        <v>47445</v>
      </c>
      <c r="U16" s="5"/>
      <c r="V16" s="5"/>
      <c r="W16" s="5">
        <v>8674.5</v>
      </c>
      <c r="X16" s="5">
        <v>8442</v>
      </c>
      <c r="Y16" s="5">
        <v>0</v>
      </c>
      <c r="Z16" s="5">
        <v>0</v>
      </c>
      <c r="AA16" s="5">
        <v>0</v>
      </c>
      <c r="AB16" s="5">
        <f t="shared" ref="AB16" si="3">SUM(B16:AA16)</f>
        <v>323176.25</v>
      </c>
      <c r="AC16" s="5">
        <f t="shared" ref="AC16" si="4">ROUND(AB16*0.35,2)</f>
        <v>113111.69</v>
      </c>
    </row>
    <row r="17" spans="1:29" ht="15" customHeight="1" x14ac:dyDescent="0.25">
      <c r="A17" s="15">
        <f t="shared" si="2"/>
        <v>45892</v>
      </c>
      <c r="B17" s="5">
        <v>139438.25</v>
      </c>
      <c r="C17" s="5"/>
      <c r="D17" s="5">
        <v>12166</v>
      </c>
      <c r="E17" s="5">
        <v>14603</v>
      </c>
      <c r="F17" s="5"/>
      <c r="G17" s="5"/>
      <c r="H17" s="5"/>
      <c r="I17" s="5"/>
      <c r="J17" s="5"/>
      <c r="K17" s="5">
        <v>21392</v>
      </c>
      <c r="L17" s="5"/>
      <c r="M17" s="5">
        <v>73676.25</v>
      </c>
      <c r="N17" s="5"/>
      <c r="O17" s="5"/>
      <c r="P17" s="5"/>
      <c r="Q17" s="5">
        <v>14337</v>
      </c>
      <c r="R17" s="5">
        <v>0</v>
      </c>
      <c r="S17" s="5"/>
      <c r="T17" s="5">
        <v>43140</v>
      </c>
      <c r="U17" s="5"/>
      <c r="V17" s="5"/>
      <c r="W17" s="5">
        <v>6965.5</v>
      </c>
      <c r="X17" s="5">
        <v>-1570</v>
      </c>
      <c r="Y17" s="5">
        <v>0</v>
      </c>
      <c r="Z17" s="5">
        <v>0</v>
      </c>
      <c r="AA17" s="5">
        <v>0</v>
      </c>
      <c r="AB17" s="5">
        <f t="shared" ref="AB17" si="5">SUM(B17:AA17)</f>
        <v>324148</v>
      </c>
      <c r="AC17" s="5">
        <f t="shared" ref="AC17" si="6">ROUND(AB17*0.35,2)</f>
        <v>113451.8</v>
      </c>
    </row>
    <row r="18" spans="1:29" ht="15" customHeight="1" x14ac:dyDescent="0.25">
      <c r="A18" s="15">
        <f t="shared" si="2"/>
        <v>45899</v>
      </c>
      <c r="B18" s="5">
        <v>-34220.15</v>
      </c>
      <c r="C18" s="5"/>
      <c r="D18" s="5">
        <v>27902</v>
      </c>
      <c r="E18" s="5">
        <v>22942</v>
      </c>
      <c r="F18" s="5"/>
      <c r="G18" s="5"/>
      <c r="H18" s="5"/>
      <c r="I18" s="5"/>
      <c r="J18" s="5"/>
      <c r="K18" s="5">
        <v>15352</v>
      </c>
      <c r="L18" s="5"/>
      <c r="M18" s="5">
        <v>76633.8</v>
      </c>
      <c r="N18" s="5"/>
      <c r="O18" s="5"/>
      <c r="P18" s="5"/>
      <c r="Q18" s="5">
        <v>13390</v>
      </c>
      <c r="R18" s="5">
        <v>0</v>
      </c>
      <c r="S18" s="5"/>
      <c r="T18" s="5">
        <v>65208</v>
      </c>
      <c r="U18" s="5"/>
      <c r="V18" s="5"/>
      <c r="W18" s="5">
        <v>3731</v>
      </c>
      <c r="X18" s="5">
        <v>4693</v>
      </c>
      <c r="Y18" s="5">
        <v>0</v>
      </c>
      <c r="Z18" s="5">
        <v>0</v>
      </c>
      <c r="AA18" s="5">
        <v>0</v>
      </c>
      <c r="AB18" s="5">
        <f t="shared" ref="AB18" si="7">SUM(B18:AA18)</f>
        <v>195631.65</v>
      </c>
      <c r="AC18" s="5">
        <f t="shared" ref="AC18" si="8">ROUND(AB18*0.35,2)</f>
        <v>68471.08</v>
      </c>
    </row>
    <row r="19" spans="1:29" ht="15" customHeight="1" x14ac:dyDescent="0.25">
      <c r="A19" s="15">
        <f t="shared" si="2"/>
        <v>45906</v>
      </c>
      <c r="B19" s="5">
        <v>47774.26</v>
      </c>
      <c r="C19" s="5"/>
      <c r="D19" s="5">
        <v>-634</v>
      </c>
      <c r="E19" s="5">
        <v>1924</v>
      </c>
      <c r="F19" s="5"/>
      <c r="G19" s="5"/>
      <c r="H19" s="5"/>
      <c r="I19" s="5"/>
      <c r="J19" s="5"/>
      <c r="K19" s="5">
        <v>10494</v>
      </c>
      <c r="L19" s="5"/>
      <c r="M19" s="5">
        <v>3753.25</v>
      </c>
      <c r="N19" s="5"/>
      <c r="O19" s="5"/>
      <c r="P19" s="5"/>
      <c r="Q19" s="5">
        <v>12219</v>
      </c>
      <c r="R19" s="5">
        <v>560</v>
      </c>
      <c r="S19" s="5"/>
      <c r="T19" s="5">
        <v>45041.01</v>
      </c>
      <c r="U19" s="5"/>
      <c r="V19" s="5"/>
      <c r="W19" s="5">
        <v>12532</v>
      </c>
      <c r="X19" s="5">
        <v>12873</v>
      </c>
      <c r="Y19" s="5">
        <v>0</v>
      </c>
      <c r="Z19" s="5">
        <v>0</v>
      </c>
      <c r="AA19" s="5">
        <v>0</v>
      </c>
      <c r="AB19" s="5">
        <f t="shared" ref="AB19" si="9">SUM(B19:AA19)</f>
        <v>146536.52000000002</v>
      </c>
      <c r="AC19" s="5">
        <f t="shared" ref="AC19" si="10">ROUND(AB19*0.35,2)</f>
        <v>51287.78</v>
      </c>
    </row>
    <row r="20" spans="1:29" ht="14.25" customHeight="1" x14ac:dyDescent="0.25">
      <c r="A20" s="11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</row>
    <row r="21" spans="1:29" ht="15" customHeight="1" thickBot="1" x14ac:dyDescent="0.3">
      <c r="B21" s="6">
        <f>SUM(B10:B20)</f>
        <v>889683.86</v>
      </c>
      <c r="C21" s="6">
        <f t="shared" ref="C21:AC21" si="11">SUM(C10:C20)</f>
        <v>0</v>
      </c>
      <c r="D21" s="6">
        <f t="shared" si="11"/>
        <v>104717</v>
      </c>
      <c r="E21" s="6">
        <f t="shared" si="11"/>
        <v>206567</v>
      </c>
      <c r="F21" s="6">
        <f t="shared" si="11"/>
        <v>0</v>
      </c>
      <c r="G21" s="6">
        <f t="shared" si="11"/>
        <v>0</v>
      </c>
      <c r="H21" s="6">
        <f t="shared" si="11"/>
        <v>0</v>
      </c>
      <c r="I21" s="6">
        <f t="shared" si="11"/>
        <v>0</v>
      </c>
      <c r="J21" s="6">
        <f t="shared" si="11"/>
        <v>0</v>
      </c>
      <c r="K21" s="6">
        <f t="shared" si="11"/>
        <v>198279</v>
      </c>
      <c r="L21" s="6">
        <f t="shared" si="11"/>
        <v>0</v>
      </c>
      <c r="M21" s="6">
        <f t="shared" si="11"/>
        <v>304540.79999999999</v>
      </c>
      <c r="N21" s="6">
        <f t="shared" si="11"/>
        <v>0</v>
      </c>
      <c r="O21" s="6">
        <f t="shared" si="11"/>
        <v>0</v>
      </c>
      <c r="P21" s="6">
        <f t="shared" si="11"/>
        <v>0</v>
      </c>
      <c r="Q21" s="6">
        <f t="shared" si="11"/>
        <v>138331</v>
      </c>
      <c r="R21" s="6">
        <f t="shared" si="11"/>
        <v>560</v>
      </c>
      <c r="S21" s="6">
        <f t="shared" si="11"/>
        <v>0</v>
      </c>
      <c r="T21" s="6">
        <f t="shared" si="11"/>
        <v>458045.27</v>
      </c>
      <c r="U21" s="6">
        <f t="shared" si="11"/>
        <v>0</v>
      </c>
      <c r="V21" s="6">
        <f t="shared" si="11"/>
        <v>0</v>
      </c>
      <c r="W21" s="6">
        <f t="shared" si="11"/>
        <v>109500</v>
      </c>
      <c r="X21" s="6">
        <f t="shared" si="11"/>
        <v>67823</v>
      </c>
      <c r="Y21" s="6">
        <f t="shared" si="11"/>
        <v>0</v>
      </c>
      <c r="Z21" s="6">
        <f t="shared" si="11"/>
        <v>0</v>
      </c>
      <c r="AA21" s="6">
        <f t="shared" si="11"/>
        <v>0</v>
      </c>
      <c r="AB21" s="6">
        <f t="shared" si="11"/>
        <v>2478046.9299999997</v>
      </c>
      <c r="AC21" s="6">
        <f t="shared" si="11"/>
        <v>867316.42</v>
      </c>
    </row>
    <row r="22" spans="1:29" ht="15" customHeight="1" thickTop="1" x14ac:dyDescent="0.25"/>
    <row r="23" spans="1:29" ht="15" customHeight="1" x14ac:dyDescent="0.25">
      <c r="A23" s="10" t="s">
        <v>32</v>
      </c>
    </row>
  </sheetData>
  <mergeCells count="2">
    <mergeCell ref="A1:AC1"/>
    <mergeCell ref="A8:AC8"/>
  </mergeCells>
  <pageMargins left="0.25" right="0.25" top="0.25" bottom="0.25" header="0" footer="0"/>
  <pageSetup paperSize="5" scale="9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C23"/>
  <sheetViews>
    <sheetView zoomScaleNormal="100" workbookViewId="0">
      <pane ySplit="7" topLeftCell="A8" activePane="bottomLeft" state="frozen"/>
      <selection activeCell="P43" sqref="P43"/>
      <selection pane="bottomLeft" activeCell="A20" sqref="A20"/>
    </sheetView>
  </sheetViews>
  <sheetFormatPr defaultColWidth="10.7109375" defaultRowHeight="15" customHeight="1" x14ac:dyDescent="0.25"/>
  <cols>
    <col min="1" max="1" width="10.85546875" style="3" bestFit="1" customWidth="1"/>
    <col min="2" max="2" width="16.85546875" style="2" customWidth="1"/>
    <col min="3" max="4" width="14.7109375" style="2" customWidth="1"/>
    <col min="5" max="5" width="14.28515625" style="2" hidden="1" customWidth="1"/>
    <col min="6" max="6" width="14.85546875" style="2" hidden="1" customWidth="1"/>
    <col min="7" max="7" width="15.7109375" style="2" customWidth="1"/>
    <col min="8" max="8" width="15.42578125" style="2" customWidth="1"/>
    <col min="9" max="9" width="13.7109375" style="2" hidden="1" customWidth="1"/>
    <col min="10" max="10" width="15.28515625" style="2" customWidth="1"/>
    <col min="11" max="11" width="15.28515625" style="2" hidden="1" customWidth="1"/>
    <col min="12" max="13" width="14.5703125" style="2" customWidth="1"/>
    <col min="14" max="15" width="15.28515625" style="2" customWidth="1"/>
    <col min="16" max="16" width="14.28515625" style="2" bestFit="1" customWidth="1"/>
    <col min="17" max="17" width="15.7109375" style="2" customWidth="1"/>
    <col min="18" max="18" width="14.5703125" style="2" customWidth="1"/>
    <col min="19" max="19" width="14.7109375" style="2" customWidth="1"/>
    <col min="20" max="20" width="14.85546875" style="2" customWidth="1"/>
    <col min="21" max="21" width="14.28515625" style="2" customWidth="1"/>
    <col min="22" max="23" width="14.28515625" style="2" hidden="1" customWidth="1"/>
    <col min="24" max="24" width="14.42578125" style="2" hidden="1" customWidth="1"/>
    <col min="25" max="25" width="14.7109375" style="2" customWidth="1"/>
    <col min="26" max="28" width="15" style="2" customWidth="1"/>
    <col min="29" max="29" width="17.28515625" style="2" customWidth="1"/>
    <col min="30" max="16384" width="10.7109375" style="2"/>
  </cols>
  <sheetData>
    <row r="1" spans="1:29" ht="15" customHeight="1" x14ac:dyDescent="0.25">
      <c r="A1" s="20" t="s">
        <v>19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</row>
    <row r="2" spans="1:29" ht="15" customHeight="1" x14ac:dyDescent="0.25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</row>
    <row r="3" spans="1:29" customFormat="1" ht="38.25" customHeight="1" x14ac:dyDescent="0.2">
      <c r="A3" s="7"/>
      <c r="B3" s="8" t="s">
        <v>0</v>
      </c>
      <c r="C3" s="9" t="s">
        <v>1</v>
      </c>
      <c r="D3" s="9" t="s">
        <v>2</v>
      </c>
      <c r="E3" s="9" t="s">
        <v>3</v>
      </c>
      <c r="F3" s="9" t="s">
        <v>30</v>
      </c>
      <c r="G3" s="9" t="s">
        <v>4</v>
      </c>
      <c r="H3" s="9" t="s">
        <v>5</v>
      </c>
      <c r="I3" s="9" t="s">
        <v>35</v>
      </c>
      <c r="J3" s="9" t="s">
        <v>6</v>
      </c>
      <c r="K3" s="9" t="s">
        <v>28</v>
      </c>
      <c r="L3" s="8" t="s">
        <v>25</v>
      </c>
      <c r="M3" s="8" t="s">
        <v>7</v>
      </c>
      <c r="N3" s="9" t="s">
        <v>8</v>
      </c>
      <c r="O3" s="9" t="s">
        <v>9</v>
      </c>
      <c r="P3" s="8" t="s">
        <v>10</v>
      </c>
      <c r="Q3" s="8" t="s">
        <v>11</v>
      </c>
      <c r="R3" s="9" t="s">
        <v>36</v>
      </c>
      <c r="S3" s="9" t="s">
        <v>12</v>
      </c>
      <c r="T3" s="9" t="s">
        <v>13</v>
      </c>
      <c r="U3" s="9" t="s">
        <v>14</v>
      </c>
      <c r="V3" s="9" t="s">
        <v>29</v>
      </c>
      <c r="W3" s="9" t="s">
        <v>37</v>
      </c>
      <c r="X3" s="9" t="s">
        <v>27</v>
      </c>
      <c r="Y3" s="9" t="s">
        <v>15</v>
      </c>
      <c r="Z3" s="9" t="s">
        <v>17</v>
      </c>
      <c r="AA3" s="9" t="s">
        <v>16</v>
      </c>
      <c r="AB3" s="8" t="s">
        <v>18</v>
      </c>
      <c r="AC3" s="8" t="s">
        <v>20</v>
      </c>
    </row>
    <row r="4" spans="1:29" s="4" customFormat="1" ht="15" customHeight="1" x14ac:dyDescent="0.25">
      <c r="A4" s="3"/>
      <c r="B4" s="4">
        <v>23</v>
      </c>
      <c r="C4" s="4">
        <v>4</v>
      </c>
      <c r="D4" s="4">
        <v>2</v>
      </c>
      <c r="G4" s="4">
        <v>2</v>
      </c>
      <c r="H4" s="4">
        <v>3</v>
      </c>
      <c r="J4" s="4">
        <v>1</v>
      </c>
      <c r="L4" s="4">
        <v>4</v>
      </c>
      <c r="M4" s="4">
        <v>4</v>
      </c>
      <c r="N4" s="4">
        <v>2</v>
      </c>
      <c r="P4" s="4">
        <v>1</v>
      </c>
      <c r="Q4" s="4">
        <v>17</v>
      </c>
      <c r="S4" s="4">
        <v>18</v>
      </c>
      <c r="T4" s="4">
        <v>5</v>
      </c>
      <c r="Y4" s="4">
        <v>5</v>
      </c>
      <c r="Z4" s="4">
        <v>1</v>
      </c>
      <c r="AA4" s="4">
        <v>3</v>
      </c>
      <c r="AB4" s="4">
        <f>SUM(B4:AA4)</f>
        <v>95</v>
      </c>
    </row>
    <row r="6" spans="1:29" ht="15" customHeight="1" x14ac:dyDescent="0.25">
      <c r="A6" s="14" t="s">
        <v>33</v>
      </c>
      <c r="B6" s="5">
        <v>15732712</v>
      </c>
      <c r="C6" s="5">
        <v>4094324.5</v>
      </c>
      <c r="D6" s="5">
        <v>4593771</v>
      </c>
      <c r="E6" s="5">
        <v>0</v>
      </c>
      <c r="F6" s="5">
        <v>0</v>
      </c>
      <c r="G6" s="5">
        <v>1257509</v>
      </c>
      <c r="H6" s="5">
        <v>2295225.5</v>
      </c>
      <c r="I6" s="5">
        <v>0</v>
      </c>
      <c r="J6" s="5">
        <v>420531</v>
      </c>
      <c r="K6" s="5">
        <v>0</v>
      </c>
      <c r="L6" s="5">
        <v>6621316.5499999998</v>
      </c>
      <c r="M6" s="5">
        <v>5447987.5</v>
      </c>
      <c r="N6" s="5">
        <v>2082775</v>
      </c>
      <c r="O6" s="5">
        <v>302054</v>
      </c>
      <c r="P6" s="5">
        <v>535279.75</v>
      </c>
      <c r="Q6" s="5">
        <v>3345744</v>
      </c>
      <c r="R6" s="5">
        <v>30670</v>
      </c>
      <c r="S6" s="5">
        <v>2259030.0099999998</v>
      </c>
      <c r="T6" s="5">
        <v>5079052.5</v>
      </c>
      <c r="U6" s="5">
        <v>216184.75</v>
      </c>
      <c r="V6" s="5">
        <v>0</v>
      </c>
      <c r="W6" s="5">
        <v>0</v>
      </c>
      <c r="X6" s="5">
        <v>0</v>
      </c>
      <c r="Y6" s="5">
        <v>2629148.5</v>
      </c>
      <c r="Z6" s="5">
        <v>694508</v>
      </c>
      <c r="AA6" s="5">
        <v>2429549.5</v>
      </c>
      <c r="AB6" s="5">
        <v>60067373.060000002</v>
      </c>
      <c r="AC6" s="5">
        <v>21023580.609999999</v>
      </c>
    </row>
    <row r="8" spans="1:29" ht="15" customHeight="1" x14ac:dyDescent="0.25">
      <c r="A8" s="19" t="s">
        <v>31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</row>
    <row r="9" spans="1:29" ht="15" customHeight="1" x14ac:dyDescent="0.25">
      <c r="A9" s="11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</row>
    <row r="10" spans="1:29" ht="15" customHeight="1" x14ac:dyDescent="0.25">
      <c r="A10" s="15" t="str">
        <f>Mountaineer!A10</f>
        <v>7/5/2025 *</v>
      </c>
      <c r="B10" s="5">
        <v>343201.5</v>
      </c>
      <c r="C10" s="5">
        <v>268454</v>
      </c>
      <c r="D10" s="5">
        <v>134389</v>
      </c>
      <c r="E10" s="5">
        <v>0</v>
      </c>
      <c r="F10" s="5">
        <v>0</v>
      </c>
      <c r="G10" s="5">
        <v>39006</v>
      </c>
      <c r="H10" s="5">
        <v>39220</v>
      </c>
      <c r="I10" s="5">
        <v>0</v>
      </c>
      <c r="J10" s="5">
        <v>8773</v>
      </c>
      <c r="K10" s="5">
        <v>0</v>
      </c>
      <c r="L10" s="5">
        <v>78159</v>
      </c>
      <c r="M10" s="5">
        <v>112858.25</v>
      </c>
      <c r="N10" s="5">
        <v>45108</v>
      </c>
      <c r="O10" s="5">
        <v>0</v>
      </c>
      <c r="P10" s="5">
        <v>11354</v>
      </c>
      <c r="Q10" s="5">
        <v>62001</v>
      </c>
      <c r="R10" s="5">
        <v>0</v>
      </c>
      <c r="S10" s="5">
        <v>65363</v>
      </c>
      <c r="T10" s="5">
        <v>62604.5</v>
      </c>
      <c r="U10" s="5">
        <v>0</v>
      </c>
      <c r="V10" s="5">
        <v>0</v>
      </c>
      <c r="W10" s="5">
        <v>0</v>
      </c>
      <c r="X10" s="5">
        <v>0</v>
      </c>
      <c r="Y10" s="5">
        <v>51368.5</v>
      </c>
      <c r="Z10" s="5">
        <v>42356.5</v>
      </c>
      <c r="AA10" s="5">
        <v>43934</v>
      </c>
      <c r="AB10" s="5">
        <f t="shared" ref="AB10:AB15" si="0">SUM(B10:AA10)</f>
        <v>1408150.25</v>
      </c>
      <c r="AC10" s="5">
        <f t="shared" ref="AC10:AC15" si="1">ROUND(AB10*0.35,2)</f>
        <v>492852.59</v>
      </c>
    </row>
    <row r="11" spans="1:29" ht="15" customHeight="1" x14ac:dyDescent="0.25">
      <c r="A11" s="15">
        <f>Mountaineer!A11</f>
        <v>45850</v>
      </c>
      <c r="B11" s="5">
        <v>255559</v>
      </c>
      <c r="C11" s="5">
        <v>43942.5</v>
      </c>
      <c r="D11" s="5">
        <v>64454</v>
      </c>
      <c r="E11" s="5"/>
      <c r="F11" s="5"/>
      <c r="G11" s="5">
        <v>42179</v>
      </c>
      <c r="H11" s="5">
        <v>73720</v>
      </c>
      <c r="I11" s="5"/>
      <c r="J11" s="5">
        <v>6684</v>
      </c>
      <c r="K11" s="5"/>
      <c r="L11" s="5">
        <v>-11325</v>
      </c>
      <c r="M11" s="5">
        <v>44273.5</v>
      </c>
      <c r="N11" s="5">
        <v>18886</v>
      </c>
      <c r="O11" s="5">
        <v>0</v>
      </c>
      <c r="P11" s="5">
        <v>20959</v>
      </c>
      <c r="Q11" s="5">
        <v>61583</v>
      </c>
      <c r="R11" s="5">
        <v>0</v>
      </c>
      <c r="S11" s="5">
        <v>20415</v>
      </c>
      <c r="T11" s="5">
        <v>109027.5</v>
      </c>
      <c r="U11" s="5">
        <v>0</v>
      </c>
      <c r="V11" s="5"/>
      <c r="W11" s="5"/>
      <c r="X11" s="5"/>
      <c r="Y11" s="5">
        <v>66152.5</v>
      </c>
      <c r="Z11" s="5">
        <v>-13739</v>
      </c>
      <c r="AA11" s="5">
        <v>67891</v>
      </c>
      <c r="AB11" s="5">
        <f t="shared" si="0"/>
        <v>870662</v>
      </c>
      <c r="AC11" s="5">
        <f t="shared" si="1"/>
        <v>304731.7</v>
      </c>
    </row>
    <row r="12" spans="1:29" ht="15" customHeight="1" x14ac:dyDescent="0.25">
      <c r="A12" s="15">
        <f t="shared" ref="A12:A19" si="2">A11+7</f>
        <v>45857</v>
      </c>
      <c r="B12" s="5">
        <v>300976</v>
      </c>
      <c r="C12" s="5">
        <v>114364</v>
      </c>
      <c r="D12" s="5">
        <v>66677</v>
      </c>
      <c r="E12" s="5"/>
      <c r="F12" s="5"/>
      <c r="G12" s="5">
        <v>21056.5</v>
      </c>
      <c r="H12" s="5">
        <v>56776</v>
      </c>
      <c r="I12" s="5"/>
      <c r="J12" s="5">
        <v>6332</v>
      </c>
      <c r="K12" s="5"/>
      <c r="L12" s="5">
        <v>361707</v>
      </c>
      <c r="M12" s="5">
        <v>127374.25</v>
      </c>
      <c r="N12" s="5">
        <v>62423</v>
      </c>
      <c r="O12" s="5">
        <v>0</v>
      </c>
      <c r="P12" s="5">
        <v>12241.25</v>
      </c>
      <c r="Q12" s="5">
        <v>61300</v>
      </c>
      <c r="R12" s="5">
        <v>0</v>
      </c>
      <c r="S12" s="5">
        <v>47427</v>
      </c>
      <c r="T12" s="5">
        <v>105678.5</v>
      </c>
      <c r="U12" s="5">
        <v>0</v>
      </c>
      <c r="V12" s="5"/>
      <c r="W12" s="5"/>
      <c r="X12" s="5"/>
      <c r="Y12" s="5">
        <v>78607.5</v>
      </c>
      <c r="Z12" s="5">
        <v>25664.5</v>
      </c>
      <c r="AA12" s="5">
        <v>36263</v>
      </c>
      <c r="AB12" s="5">
        <f t="shared" si="0"/>
        <v>1484867.5</v>
      </c>
      <c r="AC12" s="5">
        <f t="shared" si="1"/>
        <v>519703.63</v>
      </c>
    </row>
    <row r="13" spans="1:29" ht="15" customHeight="1" x14ac:dyDescent="0.25">
      <c r="A13" s="15">
        <f t="shared" si="2"/>
        <v>45864</v>
      </c>
      <c r="B13" s="5">
        <v>307779</v>
      </c>
      <c r="C13" s="5">
        <v>20438</v>
      </c>
      <c r="D13" s="5">
        <v>108642</v>
      </c>
      <c r="E13" s="5"/>
      <c r="F13" s="5"/>
      <c r="G13" s="5">
        <v>26172.5</v>
      </c>
      <c r="H13" s="5">
        <v>55307</v>
      </c>
      <c r="I13" s="5"/>
      <c r="J13" s="5">
        <v>11548</v>
      </c>
      <c r="K13" s="5"/>
      <c r="L13" s="5">
        <v>463212</v>
      </c>
      <c r="M13" s="5">
        <v>92498</v>
      </c>
      <c r="N13" s="5">
        <v>69594</v>
      </c>
      <c r="O13" s="5">
        <v>0</v>
      </c>
      <c r="P13" s="5">
        <v>-1525.25</v>
      </c>
      <c r="Q13" s="5">
        <v>69902</v>
      </c>
      <c r="R13" s="5">
        <v>0</v>
      </c>
      <c r="S13" s="5">
        <v>52686.5</v>
      </c>
      <c r="T13" s="5">
        <v>144570</v>
      </c>
      <c r="U13" s="5">
        <v>0</v>
      </c>
      <c r="V13" s="5"/>
      <c r="W13" s="5"/>
      <c r="X13" s="5"/>
      <c r="Y13" s="5">
        <v>20035</v>
      </c>
      <c r="Z13" s="5">
        <v>-4521</v>
      </c>
      <c r="AA13" s="5">
        <v>18839</v>
      </c>
      <c r="AB13" s="5">
        <f t="shared" si="0"/>
        <v>1455176.75</v>
      </c>
      <c r="AC13" s="5">
        <f t="shared" si="1"/>
        <v>509311.86</v>
      </c>
    </row>
    <row r="14" spans="1:29" ht="15" customHeight="1" x14ac:dyDescent="0.25">
      <c r="A14" s="15">
        <f t="shared" si="2"/>
        <v>45871</v>
      </c>
      <c r="B14" s="5">
        <v>218607.5</v>
      </c>
      <c r="C14" s="5">
        <v>100271</v>
      </c>
      <c r="D14" s="5">
        <v>83702</v>
      </c>
      <c r="E14" s="5"/>
      <c r="F14" s="5"/>
      <c r="G14" s="5">
        <v>23043</v>
      </c>
      <c r="H14" s="5">
        <v>80827</v>
      </c>
      <c r="I14" s="5"/>
      <c r="J14" s="5">
        <v>12978</v>
      </c>
      <c r="K14" s="5"/>
      <c r="L14" s="5">
        <v>158737.5</v>
      </c>
      <c r="M14" s="5">
        <v>41978.75</v>
      </c>
      <c r="N14" s="5">
        <v>30373</v>
      </c>
      <c r="O14" s="5">
        <v>0</v>
      </c>
      <c r="P14" s="5">
        <v>5101.75</v>
      </c>
      <c r="Q14" s="5">
        <v>63208</v>
      </c>
      <c r="R14" s="5">
        <v>0</v>
      </c>
      <c r="S14" s="5">
        <v>36729.75</v>
      </c>
      <c r="T14" s="5">
        <v>57260.5</v>
      </c>
      <c r="U14" s="5">
        <v>0</v>
      </c>
      <c r="V14" s="5"/>
      <c r="W14" s="5"/>
      <c r="X14" s="5"/>
      <c r="Y14" s="5">
        <v>46394</v>
      </c>
      <c r="Z14" s="5">
        <v>50148.5</v>
      </c>
      <c r="AA14" s="5">
        <v>83473</v>
      </c>
      <c r="AB14" s="5">
        <f t="shared" si="0"/>
        <v>1092833.25</v>
      </c>
      <c r="AC14" s="5">
        <f t="shared" si="1"/>
        <v>382491.64</v>
      </c>
    </row>
    <row r="15" spans="1:29" ht="15" customHeight="1" x14ac:dyDescent="0.25">
      <c r="A15" s="15">
        <f t="shared" si="2"/>
        <v>45878</v>
      </c>
      <c r="B15" s="5">
        <v>300570</v>
      </c>
      <c r="C15" s="5">
        <v>20624.5</v>
      </c>
      <c r="D15" s="5">
        <v>60426</v>
      </c>
      <c r="E15" s="5"/>
      <c r="F15" s="5"/>
      <c r="G15" s="5">
        <v>28574</v>
      </c>
      <c r="H15" s="5">
        <v>60368</v>
      </c>
      <c r="I15" s="5"/>
      <c r="J15" s="5">
        <v>7511</v>
      </c>
      <c r="K15" s="5"/>
      <c r="L15" s="5">
        <v>-139776.5</v>
      </c>
      <c r="M15" s="5">
        <v>71531.25</v>
      </c>
      <c r="N15" s="5">
        <v>38626</v>
      </c>
      <c r="O15" s="5">
        <v>0</v>
      </c>
      <c r="P15" s="5">
        <v>27144.75</v>
      </c>
      <c r="Q15" s="5">
        <v>63208</v>
      </c>
      <c r="R15" s="5">
        <v>0</v>
      </c>
      <c r="S15" s="5">
        <v>29166.5</v>
      </c>
      <c r="T15" s="5">
        <v>83389.5</v>
      </c>
      <c r="U15" s="5">
        <v>0</v>
      </c>
      <c r="V15" s="5"/>
      <c r="W15" s="5"/>
      <c r="X15" s="5"/>
      <c r="Y15" s="5">
        <v>50260</v>
      </c>
      <c r="Z15" s="5">
        <v>9160.5</v>
      </c>
      <c r="AA15" s="5">
        <v>53526</v>
      </c>
      <c r="AB15" s="5">
        <f t="shared" si="0"/>
        <v>764309.5</v>
      </c>
      <c r="AC15" s="5">
        <f t="shared" si="1"/>
        <v>267508.33</v>
      </c>
    </row>
    <row r="16" spans="1:29" ht="15" customHeight="1" x14ac:dyDescent="0.25">
      <c r="A16" s="15">
        <f t="shared" si="2"/>
        <v>45885</v>
      </c>
      <c r="B16" s="5">
        <v>295281.5</v>
      </c>
      <c r="C16" s="5">
        <v>45425.5</v>
      </c>
      <c r="D16" s="5">
        <v>93958</v>
      </c>
      <c r="E16" s="5"/>
      <c r="F16" s="5"/>
      <c r="G16" s="5">
        <v>28164</v>
      </c>
      <c r="H16" s="5">
        <v>51555.5</v>
      </c>
      <c r="I16" s="5"/>
      <c r="J16" s="5">
        <v>4873</v>
      </c>
      <c r="K16" s="5"/>
      <c r="L16" s="5">
        <v>306016</v>
      </c>
      <c r="M16" s="5">
        <v>33669.75</v>
      </c>
      <c r="N16" s="5">
        <v>50256</v>
      </c>
      <c r="O16" s="5">
        <v>0</v>
      </c>
      <c r="P16" s="5">
        <v>9854.75</v>
      </c>
      <c r="Q16" s="5">
        <v>62855</v>
      </c>
      <c r="R16" s="5">
        <v>0</v>
      </c>
      <c r="S16" s="5">
        <v>65669.5</v>
      </c>
      <c r="T16" s="5">
        <v>76193.5</v>
      </c>
      <c r="U16" s="5">
        <v>0</v>
      </c>
      <c r="V16" s="5"/>
      <c r="W16" s="5"/>
      <c r="X16" s="5"/>
      <c r="Y16" s="5">
        <v>58505</v>
      </c>
      <c r="Z16" s="5">
        <v>33664.5</v>
      </c>
      <c r="AA16" s="5">
        <v>34438.5</v>
      </c>
      <c r="AB16" s="5">
        <f t="shared" ref="AB16" si="3">SUM(B16:AA16)</f>
        <v>1250380</v>
      </c>
      <c r="AC16" s="5">
        <f t="shared" ref="AC16" si="4">ROUND(AB16*0.35,2)</f>
        <v>437633</v>
      </c>
    </row>
    <row r="17" spans="1:29" ht="15" customHeight="1" x14ac:dyDescent="0.25">
      <c r="A17" s="15">
        <f t="shared" si="2"/>
        <v>45892</v>
      </c>
      <c r="B17" s="5">
        <v>190502</v>
      </c>
      <c r="C17" s="5">
        <v>184099.5</v>
      </c>
      <c r="D17" s="5">
        <v>91956</v>
      </c>
      <c r="E17" s="5"/>
      <c r="F17" s="5"/>
      <c r="G17" s="5">
        <v>32162</v>
      </c>
      <c r="H17" s="5">
        <v>42056</v>
      </c>
      <c r="I17" s="5"/>
      <c r="J17" s="5">
        <v>3679</v>
      </c>
      <c r="K17" s="5"/>
      <c r="L17" s="5">
        <v>15115</v>
      </c>
      <c r="M17" s="5">
        <v>100012</v>
      </c>
      <c r="N17" s="5">
        <v>57721</v>
      </c>
      <c r="O17" s="5">
        <v>0</v>
      </c>
      <c r="P17" s="5">
        <v>27606.75</v>
      </c>
      <c r="Q17" s="5">
        <v>71794</v>
      </c>
      <c r="R17" s="5">
        <v>0</v>
      </c>
      <c r="S17" s="5">
        <v>22831</v>
      </c>
      <c r="T17" s="5">
        <v>71295</v>
      </c>
      <c r="U17" s="5">
        <v>0</v>
      </c>
      <c r="V17" s="5"/>
      <c r="W17" s="5"/>
      <c r="X17" s="5"/>
      <c r="Y17" s="5">
        <v>61395</v>
      </c>
      <c r="Z17" s="5">
        <v>-20196.5</v>
      </c>
      <c r="AA17" s="5">
        <v>43301.5</v>
      </c>
      <c r="AB17" s="5">
        <f t="shared" ref="AB17" si="5">SUM(B17:AA17)</f>
        <v>995329.25</v>
      </c>
      <c r="AC17" s="5">
        <f t="shared" ref="AC17" si="6">ROUND(AB17*0.35,2)</f>
        <v>348365.24</v>
      </c>
    </row>
    <row r="18" spans="1:29" ht="15" customHeight="1" x14ac:dyDescent="0.25">
      <c r="A18" s="15">
        <f t="shared" si="2"/>
        <v>45899</v>
      </c>
      <c r="B18" s="5">
        <v>310569.5</v>
      </c>
      <c r="C18" s="5">
        <v>141468.5</v>
      </c>
      <c r="D18" s="5">
        <v>100082</v>
      </c>
      <c r="E18" s="5"/>
      <c r="F18" s="5"/>
      <c r="G18" s="5">
        <v>8487</v>
      </c>
      <c r="H18" s="5">
        <v>48157</v>
      </c>
      <c r="I18" s="5"/>
      <c r="J18" s="5">
        <v>9445</v>
      </c>
      <c r="K18" s="5"/>
      <c r="L18" s="5">
        <v>169087</v>
      </c>
      <c r="M18" s="5">
        <v>43868</v>
      </c>
      <c r="N18" s="5">
        <v>28686</v>
      </c>
      <c r="O18" s="5">
        <v>0</v>
      </c>
      <c r="P18" s="5">
        <v>12872.75</v>
      </c>
      <c r="Q18" s="5">
        <v>62719</v>
      </c>
      <c r="R18" s="5">
        <v>0</v>
      </c>
      <c r="S18" s="5">
        <v>63677.75</v>
      </c>
      <c r="T18" s="5">
        <v>66848</v>
      </c>
      <c r="U18" s="5">
        <v>0</v>
      </c>
      <c r="V18" s="5"/>
      <c r="W18" s="5"/>
      <c r="X18" s="5"/>
      <c r="Y18" s="5">
        <v>76458</v>
      </c>
      <c r="Z18" s="5">
        <v>41189</v>
      </c>
      <c r="AA18" s="5">
        <v>68326.5</v>
      </c>
      <c r="AB18" s="5">
        <f t="shared" ref="AB18" si="7">SUM(B18:AA18)</f>
        <v>1251941</v>
      </c>
      <c r="AC18" s="5">
        <f t="shared" ref="AC18" si="8">ROUND(AB18*0.35,2)</f>
        <v>438179.35</v>
      </c>
    </row>
    <row r="19" spans="1:29" ht="15" customHeight="1" x14ac:dyDescent="0.25">
      <c r="A19" s="15">
        <f t="shared" si="2"/>
        <v>45906</v>
      </c>
      <c r="B19" s="5">
        <v>319953</v>
      </c>
      <c r="C19" s="5">
        <v>101648</v>
      </c>
      <c r="D19" s="5">
        <v>131650</v>
      </c>
      <c r="E19" s="5"/>
      <c r="F19" s="5"/>
      <c r="G19" s="5">
        <v>-13641.5</v>
      </c>
      <c r="H19" s="5">
        <v>62018.5</v>
      </c>
      <c r="I19" s="5"/>
      <c r="J19" s="5">
        <v>10898</v>
      </c>
      <c r="K19" s="5"/>
      <c r="L19" s="5">
        <v>-27245</v>
      </c>
      <c r="M19" s="5">
        <v>49661.75</v>
      </c>
      <c r="N19" s="5">
        <v>22184</v>
      </c>
      <c r="O19" s="5">
        <v>0</v>
      </c>
      <c r="P19" s="5">
        <v>17968.5</v>
      </c>
      <c r="Q19" s="5">
        <v>72186</v>
      </c>
      <c r="R19" s="5">
        <v>8700</v>
      </c>
      <c r="S19" s="5">
        <v>23406.76</v>
      </c>
      <c r="T19" s="5">
        <v>117911</v>
      </c>
      <c r="U19" s="5">
        <v>0</v>
      </c>
      <c r="V19" s="5"/>
      <c r="W19" s="5"/>
      <c r="X19" s="5"/>
      <c r="Y19" s="5">
        <v>13386</v>
      </c>
      <c r="Z19" s="5">
        <v>32770</v>
      </c>
      <c r="AA19" s="5">
        <v>73444</v>
      </c>
      <c r="AB19" s="5">
        <f t="shared" ref="AB19" si="9">SUM(B19:AA19)</f>
        <v>1016899.01</v>
      </c>
      <c r="AC19" s="5">
        <f t="shared" ref="AC19" si="10">ROUND(AB19*0.35,2)</f>
        <v>355914.65</v>
      </c>
    </row>
    <row r="20" spans="1:29" ht="14.25" customHeight="1" x14ac:dyDescent="0.25">
      <c r="A20" s="11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</row>
    <row r="21" spans="1:29" ht="15" customHeight="1" thickBot="1" x14ac:dyDescent="0.3">
      <c r="B21" s="6">
        <f>SUM(B10:B20)</f>
        <v>2842999</v>
      </c>
      <c r="C21" s="6">
        <f t="shared" ref="C21:AC21" si="11">SUM(C10:C20)</f>
        <v>1040735.5</v>
      </c>
      <c r="D21" s="6">
        <f t="shared" si="11"/>
        <v>935936</v>
      </c>
      <c r="E21" s="6">
        <f t="shared" si="11"/>
        <v>0</v>
      </c>
      <c r="F21" s="6">
        <f t="shared" si="11"/>
        <v>0</v>
      </c>
      <c r="G21" s="6">
        <f t="shared" si="11"/>
        <v>235202.5</v>
      </c>
      <c r="H21" s="6">
        <f t="shared" si="11"/>
        <v>570005</v>
      </c>
      <c r="I21" s="6">
        <f t="shared" si="11"/>
        <v>0</v>
      </c>
      <c r="J21" s="6">
        <f t="shared" si="11"/>
        <v>82721</v>
      </c>
      <c r="K21" s="6">
        <f t="shared" si="11"/>
        <v>0</v>
      </c>
      <c r="L21" s="6">
        <f t="shared" si="11"/>
        <v>1373687</v>
      </c>
      <c r="M21" s="6">
        <f t="shared" si="11"/>
        <v>717725.5</v>
      </c>
      <c r="N21" s="6">
        <f t="shared" si="11"/>
        <v>423857</v>
      </c>
      <c r="O21" s="6">
        <f t="shared" si="11"/>
        <v>0</v>
      </c>
      <c r="P21" s="6">
        <f t="shared" si="11"/>
        <v>143578.25</v>
      </c>
      <c r="Q21" s="6">
        <f t="shared" si="11"/>
        <v>650756</v>
      </c>
      <c r="R21" s="6">
        <f t="shared" si="11"/>
        <v>8700</v>
      </c>
      <c r="S21" s="6">
        <f t="shared" si="11"/>
        <v>427372.76</v>
      </c>
      <c r="T21" s="6">
        <f t="shared" si="11"/>
        <v>894778</v>
      </c>
      <c r="U21" s="6">
        <f t="shared" si="11"/>
        <v>0</v>
      </c>
      <c r="V21" s="6">
        <f t="shared" si="11"/>
        <v>0</v>
      </c>
      <c r="W21" s="6">
        <f t="shared" si="11"/>
        <v>0</v>
      </c>
      <c r="X21" s="6">
        <f t="shared" si="11"/>
        <v>0</v>
      </c>
      <c r="Y21" s="6">
        <f t="shared" si="11"/>
        <v>522561.5</v>
      </c>
      <c r="Z21" s="6">
        <f t="shared" si="11"/>
        <v>196497</v>
      </c>
      <c r="AA21" s="6">
        <f t="shared" si="11"/>
        <v>523436.5</v>
      </c>
      <c r="AB21" s="6">
        <f t="shared" si="11"/>
        <v>11590548.51</v>
      </c>
      <c r="AC21" s="6">
        <f t="shared" si="11"/>
        <v>4056691.99</v>
      </c>
    </row>
    <row r="22" spans="1:29" ht="15" customHeight="1" thickTop="1" x14ac:dyDescent="0.25"/>
    <row r="23" spans="1:29" ht="15" customHeight="1" x14ac:dyDescent="0.25">
      <c r="A23" s="10" t="s">
        <v>32</v>
      </c>
    </row>
  </sheetData>
  <mergeCells count="2">
    <mergeCell ref="A1:AC1"/>
    <mergeCell ref="A8:AC8"/>
  </mergeCells>
  <pageMargins left="0.25" right="0.25" top="0.25" bottom="0.25" header="0" footer="0"/>
  <pageSetup paperSize="5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Summary</vt:lpstr>
      <vt:lpstr>Mountaineer</vt:lpstr>
      <vt:lpstr>Wheeling</vt:lpstr>
      <vt:lpstr>Mardi Gras</vt:lpstr>
      <vt:lpstr>Charles Town</vt:lpstr>
      <vt:lpstr>'Charles Town'!Print_Area</vt:lpstr>
      <vt:lpstr>'Mardi Gras'!Print_Area</vt:lpstr>
      <vt:lpstr>Mountaineer!Print_Area</vt:lpstr>
      <vt:lpstr>Summary!Print_Area</vt:lpstr>
      <vt:lpstr>Wheeling!Print_Area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Scott Wright II</cp:lastModifiedBy>
  <cp:lastPrinted>2020-10-08T18:31:23Z</cp:lastPrinted>
  <dcterms:created xsi:type="dcterms:W3CDTF">2017-06-26T18:48:48Z</dcterms:created>
  <dcterms:modified xsi:type="dcterms:W3CDTF">2025-09-10T17:18:58Z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2024-08-28T15:11:24Z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0957d5be-175a-41ee-b482-377a87becc31</vt:lpwstr>
  </property>
  <property fmtid="{D5CDD505-2E9C-101B-9397-08002B2CF9AE}" pid="8" name="MSIP_Label_defa4170-0d19-0005-0004-bc88714345d2_ContentBits">
    <vt:lpwstr>0</vt:lpwstr>
  </property>
</Properties>
</file>